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sf-my.sharepoint.com/personal/peterp3_basfad_basf_net/Documents/"/>
    </mc:Choice>
  </mc:AlternateContent>
  <xr:revisionPtr revIDLastSave="0" documentId="14_{01669007-4E9C-4208-80D3-26E1F308942D}" xr6:coauthVersionLast="47" xr6:coauthVersionMax="47" xr10:uidLastSave="{00000000-0000-0000-0000-000000000000}"/>
  <bookViews>
    <workbookView xWindow="28680" yWindow="-120" windowWidth="29040" windowHeight="15840" xr2:uid="{EB4C035D-1474-49A2-BAC1-367F7E4D619B}"/>
  </bookViews>
  <sheets>
    <sheet name="US Calculator " sheetId="3" r:id="rId1"/>
    <sheet name="Savings Summary ($ per UOM)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5" l="1"/>
  <c r="D20" i="5"/>
  <c r="E20" i="5" s="1"/>
  <c r="D19" i="5"/>
  <c r="D13" i="5"/>
  <c r="E13" i="5" s="1"/>
  <c r="D12" i="5"/>
  <c r="D14" i="5" s="1"/>
  <c r="E14" i="5" s="1"/>
  <c r="F14" i="5" s="1"/>
  <c r="E11" i="5"/>
  <c r="C11" i="5"/>
  <c r="C14" i="5" s="1"/>
  <c r="D5" i="5"/>
  <c r="E5" i="5" s="1"/>
  <c r="D4" i="5"/>
  <c r="E3" i="5"/>
  <c r="C3" i="5"/>
  <c r="C6" i="5" s="1"/>
  <c r="D21" i="5" l="1"/>
  <c r="E21" i="5" s="1"/>
  <c r="F21" i="5" s="1"/>
  <c r="D6" i="5"/>
  <c r="E6" i="5" s="1"/>
  <c r="F6" i="5" s="1"/>
  <c r="E12" i="5"/>
  <c r="E19" i="5"/>
  <c r="E4" i="5"/>
  <c r="J15" i="3" l="1"/>
  <c r="L15" i="3" s="1"/>
  <c r="J14" i="3"/>
  <c r="L14" i="3" s="1"/>
  <c r="I14" i="3"/>
  <c r="F14" i="3"/>
  <c r="J13" i="3"/>
  <c r="I13" i="3"/>
  <c r="F13" i="3"/>
  <c r="J12" i="3"/>
  <c r="I12" i="3"/>
  <c r="F12" i="3"/>
  <c r="J11" i="3"/>
  <c r="I11" i="3"/>
  <c r="J10" i="3"/>
  <c r="I10" i="3"/>
  <c r="F10" i="3"/>
  <c r="J9" i="3"/>
  <c r="I9" i="3"/>
  <c r="F9" i="3"/>
  <c r="J8" i="3"/>
  <c r="I8" i="3"/>
  <c r="F8" i="3"/>
  <c r="J7" i="3"/>
  <c r="I7" i="3"/>
  <c r="F7" i="3"/>
  <c r="J6" i="3"/>
  <c r="I6" i="3"/>
  <c r="J5" i="3"/>
  <c r="L5" i="3" s="1"/>
  <c r="I5" i="3"/>
  <c r="F5" i="3"/>
  <c r="M20" i="3" l="1"/>
  <c r="J16" i="3"/>
  <c r="J18" i="3" s="1"/>
  <c r="J21" i="3" s="1"/>
  <c r="M22" i="3"/>
  <c r="M21" i="3"/>
  <c r="J20" i="3" l="1"/>
  <c r="J22" i="3"/>
  <c r="K21" i="3"/>
  <c r="L21" i="3" s="1"/>
  <c r="N21" i="3" s="1"/>
  <c r="K22" i="3"/>
  <c r="K20" i="3"/>
  <c r="L22" i="3" l="1"/>
  <c r="N22" i="3" s="1"/>
  <c r="L20" i="3"/>
  <c r="N20" i="3" s="1"/>
</calcChain>
</file>

<file path=xl/sharedStrings.xml><?xml version="1.0" encoding="utf-8"?>
<sst xmlns="http://schemas.openxmlformats.org/spreadsheetml/2006/main" count="99" uniqueCount="73">
  <si>
    <t>50-lb bag</t>
  </si>
  <si>
    <t>/ bag</t>
  </si>
  <si>
    <t>Orkestra Intrinsic fungicide</t>
  </si>
  <si>
    <t>16 fl oz</t>
  </si>
  <si>
    <t>/ bottle</t>
  </si>
  <si>
    <t>80 fl oz</t>
  </si>
  <si>
    <t>Pageant Intrinsic fungicide</t>
  </si>
  <si>
    <t>1 lb</t>
  </si>
  <si>
    <t>12 lb</t>
  </si>
  <si>
    <t>Pylon miticide-insecticide</t>
  </si>
  <si>
    <t>Sultan miticide</t>
  </si>
  <si>
    <t>20 oz</t>
  </si>
  <si>
    <t>3% rebate</t>
  </si>
  <si>
    <t>5% rebate</t>
  </si>
  <si>
    <t>7% rebate</t>
  </si>
  <si>
    <t>GMSM purchase tier</t>
  </si>
  <si>
    <t>GMSM rebate %</t>
  </si>
  <si>
    <t>GMSM base rebate $</t>
  </si>
  <si>
    <t xml:space="preserve">Ventigra Insecticide </t>
  </si>
  <si>
    <t>FreeHand 1.76G herbicide</t>
  </si>
  <si>
    <t>60 fl oz</t>
  </si>
  <si>
    <t xml:space="preserve">0.5 gallon       </t>
  </si>
  <si>
    <r>
      <rPr>
        <sz val="10"/>
        <rFont val="Arial"/>
        <family val="2"/>
      </rPr>
      <t>Avelyo Fungicide</t>
    </r>
    <r>
      <rPr>
        <i/>
        <sz val="10"/>
        <rFont val="Arial"/>
        <family val="2"/>
      </rPr>
      <t xml:space="preserve"> </t>
    </r>
  </si>
  <si>
    <t>32 fl oz</t>
  </si>
  <si>
    <t>Tower Herbicide</t>
  </si>
  <si>
    <t>2.5 gallon</t>
  </si>
  <si>
    <t xml:space="preserve"> </t>
  </si>
  <si>
    <r>
      <rPr>
        <b/>
        <sz val="10"/>
        <rFont val="Arial"/>
        <family val="2"/>
      </rPr>
      <t xml:space="preserve"> $ OFF  </t>
    </r>
    <r>
      <rPr>
        <sz val="10"/>
        <rFont val="Arial"/>
        <family val="2"/>
      </rPr>
      <t xml:space="preserve">                 of</t>
    </r>
    <r>
      <rPr>
        <sz val="9"/>
        <rFont val="Arial"/>
        <family val="2"/>
      </rPr>
      <t xml:space="preserve"> in-season invoice price</t>
    </r>
  </si>
  <si>
    <t>Individual Package Size</t>
  </si>
  <si>
    <r>
      <t xml:space="preserve">TOTAL 2022 SAVINGS                from all 3 promotions     </t>
    </r>
    <r>
      <rPr>
        <b/>
        <sz val="8"/>
        <rFont val="Arial"/>
        <family val="2"/>
      </rPr>
      <t>(FGE, GMSM, +GMSM BONUS BUY)</t>
    </r>
  </si>
  <si>
    <t>2022 FALL ORDER                        $ AMT ON INVOICE</t>
  </si>
  <si>
    <r>
      <t xml:space="preserve">IF GMSM purchases (K:18)                 = </t>
    </r>
    <r>
      <rPr>
        <b/>
        <sz val="10"/>
        <color theme="1"/>
        <rFont val="Arial"/>
        <family val="2"/>
      </rPr>
      <t>$40,000 - $65,000:</t>
    </r>
  </si>
  <si>
    <r>
      <t xml:space="preserve">IF GMSM purchases (K:18)    = </t>
    </r>
    <r>
      <rPr>
        <b/>
        <sz val="10"/>
        <color theme="1"/>
        <rFont val="Arial"/>
        <family val="2"/>
      </rPr>
      <t>$20,000 - $39,999:</t>
    </r>
  </si>
  <si>
    <r>
      <t xml:space="preserve">IF GMSM purchases (K:18)   = </t>
    </r>
    <r>
      <rPr>
        <b/>
        <sz val="10"/>
        <color theme="1"/>
        <rFont val="Arial"/>
        <family val="2"/>
      </rPr>
      <t>$65,000 or more</t>
    </r>
    <r>
      <rPr>
        <sz val="10"/>
        <color theme="1"/>
        <rFont val="Arial"/>
        <family val="2"/>
      </rPr>
      <t xml:space="preserve">: </t>
    </r>
  </si>
  <si>
    <t>2022 Fall Purchases:</t>
  </si>
  <si>
    <t>TOWER IS NOT ON PROMO/ DISCOUNT NOT AVAILABLE</t>
  </si>
  <si>
    <r>
      <t xml:space="preserve">TOTAL 2022 GMSM PURCHASES for the year: </t>
    </r>
    <r>
      <rPr>
        <sz val="9"/>
        <color theme="1"/>
        <rFont val="Arial"/>
        <family val="2"/>
      </rPr>
      <t xml:space="preserve">                                          (2022 Fall Order + other in-season GMSM purchases)</t>
    </r>
  </si>
  <si>
    <t>FILL IN YELLOW CELLS</t>
  </si>
  <si>
    <r>
      <t>Standard/</t>
    </r>
    <r>
      <rPr>
        <b/>
        <i/>
        <sz val="10"/>
        <rFont val="Arial"/>
        <family val="2"/>
      </rPr>
      <t xml:space="preserve"> in-season</t>
    </r>
    <r>
      <rPr>
        <b/>
        <sz val="10"/>
        <rFont val="Arial"/>
        <family val="2"/>
      </rPr>
      <t xml:space="preserve"> 2022 Agency Price                    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per individual package</t>
    </r>
  </si>
  <si>
    <r>
      <t xml:space="preserve">Final 2022 GMSM Rebate                     </t>
    </r>
    <r>
      <rPr>
        <sz val="9"/>
        <color theme="1"/>
        <rFont val="Arial"/>
        <family val="2"/>
      </rPr>
      <t xml:space="preserve"> A</t>
    </r>
    <r>
      <rPr>
        <sz val="10"/>
        <color theme="1"/>
        <rFont val="Arial"/>
        <family val="2"/>
      </rPr>
      <t>ctual $ Amt Earned                (</t>
    </r>
    <r>
      <rPr>
        <sz val="9"/>
        <color theme="1"/>
        <rFont val="Arial"/>
        <family val="2"/>
      </rPr>
      <t xml:space="preserve">paid out as a check in 2023)  </t>
    </r>
    <r>
      <rPr>
        <sz val="10"/>
        <color theme="1"/>
        <rFont val="Arial"/>
        <family val="2"/>
      </rPr>
      <t xml:space="preserve">   </t>
    </r>
    <r>
      <rPr>
        <sz val="9"/>
        <color theme="1"/>
        <rFont val="Arial"/>
        <family val="2"/>
      </rPr>
      <t xml:space="preserve">                     </t>
    </r>
  </si>
  <si>
    <r>
      <t xml:space="preserve">2022 $ SAVED from FGE    </t>
    </r>
    <r>
      <rPr>
        <sz val="10"/>
        <color theme="1"/>
        <rFont val="Arial"/>
        <family val="2"/>
      </rPr>
      <t xml:space="preserve">          from buying during promo              </t>
    </r>
    <r>
      <rPr>
        <i/>
        <sz val="9"/>
        <color theme="1"/>
        <rFont val="Arial"/>
        <family val="2"/>
      </rPr>
      <t>(sum of I:3- I:10)</t>
    </r>
  </si>
  <si>
    <r>
      <rPr>
        <b/>
        <sz val="10"/>
        <color theme="1"/>
        <rFont val="Arial"/>
        <family val="2"/>
      </rPr>
      <t>GMSM Fall Bonus-Buy</t>
    </r>
    <r>
      <rPr>
        <sz val="10"/>
        <color theme="1"/>
        <rFont val="Arial"/>
        <family val="2"/>
      </rPr>
      <t xml:space="preserve">       Additional Rebate Earned                                        </t>
    </r>
    <r>
      <rPr>
        <b/>
        <sz val="10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sum of L:5, L:14, L:15</t>
    </r>
    <r>
      <rPr>
        <b/>
        <sz val="10"/>
        <color theme="1"/>
        <rFont val="Arial"/>
        <family val="2"/>
      </rPr>
      <t>)</t>
    </r>
  </si>
  <si>
    <r>
      <rPr>
        <b/>
        <i/>
        <sz val="10"/>
        <color theme="1"/>
        <rFont val="Arial"/>
        <family val="2"/>
      </rPr>
      <t xml:space="preserve">Extra </t>
    </r>
    <r>
      <rPr>
        <b/>
        <sz val="10"/>
        <color theme="1"/>
        <rFont val="Arial"/>
        <family val="2"/>
      </rPr>
      <t>GMSM Rebate % Amt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on Freehand, Ventigra, and Tower bought SEP+OCT       </t>
    </r>
    <r>
      <rPr>
        <sz val="10"/>
        <color theme="1"/>
        <rFont val="Arial"/>
        <family val="2"/>
      </rPr>
      <t xml:space="preserve"> </t>
    </r>
  </si>
  <si>
    <t xml:space="preserve">BASF Product   </t>
  </si>
  <si>
    <t xml:space="preserve">Fall Grower               ORDER QTY </t>
  </si>
  <si>
    <r>
      <t xml:space="preserve">^QTY should be entered as </t>
    </r>
    <r>
      <rPr>
        <i/>
        <sz val="9"/>
        <color theme="1"/>
        <rFont val="Arial"/>
        <family val="2"/>
      </rPr>
      <t>individual packages</t>
    </r>
    <r>
      <rPr>
        <sz val="9"/>
        <color theme="1"/>
        <rFont val="Arial"/>
        <family val="2"/>
      </rPr>
      <t xml:space="preserve"> (as specified in column B)       </t>
    </r>
  </si>
  <si>
    <r>
      <rPr>
        <b/>
        <sz val="10"/>
        <rFont val="Arial"/>
        <family val="2"/>
      </rPr>
      <t xml:space="preserve">Discounted FGE Pricing </t>
    </r>
    <r>
      <rPr>
        <sz val="9"/>
        <rFont val="Arial"/>
        <family val="2"/>
      </rPr>
      <t>Final invoice price during event (from Sept 1-Oct 31, 2022)</t>
    </r>
  </si>
  <si>
    <t>Total $ SAVED on order from FGE promo</t>
  </si>
  <si>
    <r>
      <t xml:space="preserve">GROW MORE SAVE MORE FALL BONUS BUY                                                   </t>
    </r>
    <r>
      <rPr>
        <b/>
        <i/>
        <sz val="10"/>
        <color theme="1"/>
        <rFont val="Arial"/>
        <family val="2"/>
      </rPr>
      <t xml:space="preserve">   </t>
    </r>
    <r>
      <rPr>
        <i/>
        <sz val="10"/>
        <color theme="1"/>
        <rFont val="Arial"/>
        <family val="2"/>
      </rPr>
      <t xml:space="preserve">        </t>
    </r>
    <r>
      <rPr>
        <i/>
        <sz val="9"/>
        <color theme="1"/>
        <rFont val="Arial"/>
        <family val="2"/>
      </rPr>
      <t xml:space="preserve">for qualifying GMSM customers only                     </t>
    </r>
    <r>
      <rPr>
        <i/>
        <sz val="10"/>
        <color theme="1"/>
        <rFont val="Arial"/>
        <family val="2"/>
      </rPr>
      <t xml:space="preserve">             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            </t>
    </r>
  </si>
  <si>
    <r>
      <rPr>
        <b/>
        <i/>
        <sz val="10"/>
        <color theme="1"/>
        <rFont val="Arial"/>
        <family val="2"/>
      </rPr>
      <t xml:space="preserve">Extra </t>
    </r>
    <r>
      <rPr>
        <b/>
        <sz val="10"/>
        <color theme="1"/>
        <rFont val="Arial"/>
        <family val="2"/>
      </rPr>
      <t>GMSM Rebate $</t>
    </r>
    <r>
      <rPr>
        <sz val="9"/>
        <color theme="1"/>
        <rFont val="Arial"/>
        <family val="2"/>
      </rPr>
      <t xml:space="preserve">    on Freehand, Ventigra, and Tower bought in SEP-OCT</t>
    </r>
    <r>
      <rPr>
        <sz val="10"/>
        <color theme="1"/>
        <rFont val="Arial"/>
        <family val="2"/>
      </rPr>
      <t xml:space="preserve">     </t>
    </r>
  </si>
  <si>
    <r>
      <t xml:space="preserve">2022 FALL GROWER EVENT                                                                                                  </t>
    </r>
    <r>
      <rPr>
        <i/>
        <sz val="9"/>
        <color theme="1"/>
        <rFont val="Arial"/>
        <family val="2"/>
      </rPr>
      <t xml:space="preserve"> breakdown of discounts</t>
    </r>
  </si>
  <si>
    <r>
      <t>2022</t>
    </r>
    <r>
      <rPr>
        <b/>
        <i/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Grow More Save More Purchases:                                                 </t>
    </r>
    <r>
      <rPr>
        <sz val="10"/>
        <color theme="1"/>
        <rFont val="Arial"/>
        <family val="2"/>
      </rPr>
      <t xml:space="preserve">  (</t>
    </r>
    <r>
      <rPr>
        <i/>
        <sz val="9"/>
        <color theme="1"/>
        <rFont val="Arial"/>
        <family val="2"/>
      </rPr>
      <t>Total $ in qualified purchases made Jan 1-Aug 31, 2022)</t>
    </r>
  </si>
  <si>
    <t>2022 BASF Ornamental Programs: Savings Calculator</t>
  </si>
  <si>
    <t>FGE/GMSM FREEHAND</t>
  </si>
  <si>
    <t>Qualified Purchase Level</t>
  </si>
  <si>
    <t>January 1 – December 15, 2022</t>
  </si>
  <si>
    <t>PRICE</t>
  </si>
  <si>
    <t>DISCOUNT %</t>
  </si>
  <si>
    <t>DISCOUNT $</t>
  </si>
  <si>
    <t>NET PRICE</t>
  </si>
  <si>
    <t>FGE</t>
  </si>
  <si>
    <t>Base Earned Incentive* %</t>
  </si>
  <si>
    <t>5% BONUS</t>
  </si>
  <si>
    <t>$20,000 - $39,999</t>
  </si>
  <si>
    <t>GMSM</t>
  </si>
  <si>
    <t>COST/LB</t>
  </si>
  <si>
    <t>$40,000 - $64,999</t>
  </si>
  <si>
    <t>TOTAL</t>
  </si>
  <si>
    <t>$65,000 +</t>
  </si>
  <si>
    <t>FGE/GMSM VENTIGRA</t>
  </si>
  <si>
    <t>COST/OZ</t>
  </si>
  <si>
    <t>FGE/GMSM TOWER</t>
  </si>
  <si>
    <t>DROP DOWN CAN BE MODIFIED BASED ON GMSM TIER ACHIEVEMENT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</si>
</sst>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1FCB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DA9F"/>
        <bgColor indexed="64"/>
      </patternFill>
    </fill>
    <fill>
      <patternFill patternType="solid">
        <fgColor rgb="FFD5FFFF"/>
        <bgColor indexed="64"/>
      </patternFill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Dashed">
        <color rgb="FF00BC00"/>
      </bottom>
      <diagonal/>
    </border>
    <border>
      <left style="thin">
        <color indexed="64"/>
      </left>
      <right style="mediumDashed">
        <color rgb="FF00BC00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rgb="FF00BC00"/>
      </top>
      <bottom/>
      <diagonal/>
    </border>
    <border>
      <left style="mediumDashed">
        <color rgb="FF00BC00"/>
      </left>
      <right/>
      <top/>
      <bottom/>
      <diagonal/>
    </border>
    <border>
      <left style="mediumDashed">
        <color rgb="FF00BC00"/>
      </left>
      <right style="mediumDashed">
        <color rgb="FF00BC00"/>
      </right>
      <top style="mediumDashed">
        <color rgb="FF00BC00"/>
      </top>
      <bottom style="thin">
        <color indexed="64"/>
      </bottom>
      <diagonal/>
    </border>
    <border>
      <left style="mediumDashed">
        <color rgb="FF00BC00"/>
      </left>
      <right style="mediumDashed">
        <color rgb="FF00BC00"/>
      </right>
      <top style="thin">
        <color indexed="64"/>
      </top>
      <bottom/>
      <diagonal/>
    </border>
    <border>
      <left style="mediumDashed">
        <color rgb="FF00BC00"/>
      </left>
      <right style="mediumDashed">
        <color rgb="FF00BC00"/>
      </right>
      <top style="mediumDashed">
        <color rgb="FF00BC00"/>
      </top>
      <bottom/>
      <diagonal/>
    </border>
    <border>
      <left style="mediumDashed">
        <color rgb="FF00BC00"/>
      </left>
      <right style="mediumDashed">
        <color rgb="FF00BC00"/>
      </right>
      <top style="mediumDashed">
        <color rgb="FF00BC00"/>
      </top>
      <bottom style="mediumDashed">
        <color rgb="FF00BC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3" borderId="0" xfId="0" applyFill="1" applyAlignment="1">
      <alignment vertical="center"/>
    </xf>
    <xf numFmtId="9" fontId="0" fillId="3" borderId="3" xfId="0" applyNumberForma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7" fillId="0" borderId="1" xfId="0" applyFont="1" applyBorder="1" applyAlignment="1">
      <alignment wrapText="1"/>
    </xf>
    <xf numFmtId="44" fontId="0" fillId="0" borderId="0" xfId="0" applyNumberFormat="1"/>
    <xf numFmtId="0" fontId="6" fillId="0" borderId="0" xfId="0" applyFont="1" applyFill="1" applyAlignment="1">
      <alignment horizontal="left" vertical="top"/>
    </xf>
    <xf numFmtId="0" fontId="6" fillId="0" borderId="0" xfId="0" applyFont="1" applyAlignment="1">
      <alignment vertical="center"/>
    </xf>
    <xf numFmtId="44" fontId="3" fillId="0" borderId="5" xfId="1" applyFont="1" applyFill="1" applyBorder="1" applyAlignment="1">
      <alignment vertical="center"/>
    </xf>
    <xf numFmtId="9" fontId="3" fillId="0" borderId="5" xfId="2" applyFont="1" applyFill="1" applyBorder="1"/>
    <xf numFmtId="44" fontId="3" fillId="0" borderId="5" xfId="1" applyFont="1" applyFill="1" applyBorder="1" applyAlignment="1">
      <alignment horizontal="right" vertical="center" wrapText="1"/>
    </xf>
    <xf numFmtId="8" fontId="3" fillId="0" borderId="5" xfId="0" applyNumberFormat="1" applyFont="1" applyFill="1" applyBorder="1" applyAlignment="1">
      <alignment horizontal="left" vertical="center" wrapText="1" indent="1"/>
    </xf>
    <xf numFmtId="44" fontId="3" fillId="0" borderId="9" xfId="1" applyFont="1" applyFill="1" applyBorder="1" applyAlignment="1">
      <alignment vertical="center"/>
    </xf>
    <xf numFmtId="9" fontId="3" fillId="0" borderId="9" xfId="2" applyFont="1" applyFill="1" applyBorder="1"/>
    <xf numFmtId="44" fontId="3" fillId="0" borderId="9" xfId="1" applyFont="1" applyFill="1" applyBorder="1" applyAlignment="1">
      <alignment horizontal="right" vertical="center" wrapText="1"/>
    </xf>
    <xf numFmtId="8" fontId="3" fillId="0" borderId="9" xfId="0" applyNumberFormat="1" applyFont="1" applyFill="1" applyBorder="1" applyAlignment="1">
      <alignment horizontal="left" vertical="center" wrapText="1" indent="1"/>
    </xf>
    <xf numFmtId="44" fontId="3" fillId="0" borderId="6" xfId="1" applyFont="1" applyFill="1" applyBorder="1" applyAlignment="1">
      <alignment vertical="center"/>
    </xf>
    <xf numFmtId="9" fontId="3" fillId="0" borderId="6" xfId="2" applyFont="1" applyFill="1" applyBorder="1"/>
    <xf numFmtId="44" fontId="3" fillId="0" borderId="6" xfId="1" applyFont="1" applyFill="1" applyBorder="1" applyAlignment="1">
      <alignment horizontal="right" vertical="center" wrapText="1"/>
    </xf>
    <xf numFmtId="8" fontId="3" fillId="0" borderId="6" xfId="0" applyNumberFormat="1" applyFont="1" applyFill="1" applyBorder="1" applyAlignment="1">
      <alignment horizontal="left" vertical="center" wrapText="1" indent="1"/>
    </xf>
    <xf numFmtId="8" fontId="3" fillId="0" borderId="6" xfId="1" applyNumberFormat="1" applyFont="1" applyFill="1" applyBorder="1" applyAlignment="1">
      <alignment horizontal="right" vertical="center" wrapText="1"/>
    </xf>
    <xf numFmtId="44" fontId="3" fillId="0" borderId="8" xfId="1" applyFont="1" applyFill="1" applyBorder="1" applyAlignment="1">
      <alignment vertical="center"/>
    </xf>
    <xf numFmtId="9" fontId="3" fillId="0" borderId="8" xfId="2" applyFont="1" applyFill="1" applyBorder="1"/>
    <xf numFmtId="44" fontId="3" fillId="0" borderId="8" xfId="1" applyFont="1" applyFill="1" applyBorder="1" applyAlignment="1">
      <alignment horizontal="right" vertical="center" wrapText="1"/>
    </xf>
    <xf numFmtId="8" fontId="3" fillId="0" borderId="8" xfId="0" applyNumberFormat="1" applyFont="1" applyFill="1" applyBorder="1" applyAlignment="1">
      <alignment horizontal="left" vertical="center" wrapText="1" indent="1"/>
    </xf>
    <xf numFmtId="44" fontId="3" fillId="0" borderId="7" xfId="1" applyFont="1" applyFill="1" applyBorder="1" applyAlignment="1">
      <alignment vertical="center"/>
    </xf>
    <xf numFmtId="9" fontId="3" fillId="0" borderId="7" xfId="2" applyFont="1" applyFill="1" applyBorder="1"/>
    <xf numFmtId="44" fontId="3" fillId="0" borderId="7" xfId="1" applyFont="1" applyFill="1" applyBorder="1" applyAlignment="1">
      <alignment horizontal="right" vertical="center" wrapText="1"/>
    </xf>
    <xf numFmtId="8" fontId="3" fillId="0" borderId="7" xfId="0" applyNumberFormat="1" applyFont="1" applyFill="1" applyBorder="1" applyAlignment="1">
      <alignment horizontal="left" vertical="center" wrapText="1" indent="1"/>
    </xf>
    <xf numFmtId="0" fontId="0" fillId="0" borderId="0" xfId="0" applyAlignment="1">
      <alignment vertical="top"/>
    </xf>
    <xf numFmtId="0" fontId="7" fillId="0" borderId="0" xfId="0" applyFont="1" applyFill="1" applyBorder="1" applyAlignment="1">
      <alignment wrapText="1"/>
    </xf>
    <xf numFmtId="0" fontId="0" fillId="0" borderId="0" xfId="0" applyBorder="1"/>
    <xf numFmtId="44" fontId="3" fillId="0" borderId="12" xfId="1" applyFont="1" applyFill="1" applyBorder="1" applyAlignment="1">
      <alignment horizontal="center" vertical="center"/>
    </xf>
    <xf numFmtId="44" fontId="3" fillId="0" borderId="32" xfId="1" applyFont="1" applyFill="1" applyBorder="1" applyAlignment="1">
      <alignment horizontal="center" vertical="center"/>
    </xf>
    <xf numFmtId="44" fontId="3" fillId="0" borderId="10" xfId="1" applyFont="1" applyFill="1" applyBorder="1" applyAlignment="1">
      <alignment horizontal="center" vertical="center"/>
    </xf>
    <xf numFmtId="44" fontId="3" fillId="0" borderId="33" xfId="1" applyFont="1" applyFill="1" applyBorder="1" applyAlignment="1">
      <alignment horizontal="center" vertical="center"/>
    </xf>
    <xf numFmtId="44" fontId="3" fillId="0" borderId="15" xfId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44" fontId="0" fillId="7" borderId="16" xfId="0" applyNumberFormat="1" applyFont="1" applyFill="1" applyBorder="1"/>
    <xf numFmtId="44" fontId="0" fillId="7" borderId="14" xfId="0" applyNumberFormat="1" applyFont="1" applyFill="1" applyBorder="1"/>
    <xf numFmtId="44" fontId="0" fillId="7" borderId="14" xfId="1" applyFont="1" applyFill="1" applyBorder="1"/>
    <xf numFmtId="44" fontId="0" fillId="7" borderId="34" xfId="0" applyNumberFormat="1" applyFont="1" applyFill="1" applyBorder="1"/>
    <xf numFmtId="0" fontId="0" fillId="0" borderId="2" xfId="0" applyFill="1" applyBorder="1"/>
    <xf numFmtId="44" fontId="0" fillId="3" borderId="19" xfId="0" applyNumberFormat="1" applyFill="1" applyBorder="1" applyAlignment="1">
      <alignment vertical="center"/>
    </xf>
    <xf numFmtId="9" fontId="0" fillId="3" borderId="5" xfId="0" applyNumberFormat="1" applyFill="1" applyBorder="1" applyAlignment="1">
      <alignment vertical="center"/>
    </xf>
    <xf numFmtId="44" fontId="0" fillId="3" borderId="16" xfId="0" applyNumberFormat="1" applyFill="1" applyBorder="1" applyAlignment="1">
      <alignment vertical="center"/>
    </xf>
    <xf numFmtId="44" fontId="0" fillId="7" borderId="22" xfId="0" applyNumberFormat="1" applyFont="1" applyFill="1" applyBorder="1"/>
    <xf numFmtId="0" fontId="0" fillId="6" borderId="41" xfId="0" applyFill="1" applyBorder="1" applyAlignment="1">
      <alignment horizontal="center" vertical="top" wrapText="1"/>
    </xf>
    <xf numFmtId="0" fontId="0" fillId="6" borderId="42" xfId="0" applyFill="1" applyBorder="1" applyAlignment="1">
      <alignment horizontal="center" vertical="top" wrapText="1"/>
    </xf>
    <xf numFmtId="9" fontId="0" fillId="6" borderId="21" xfId="0" applyNumberFormat="1" applyFill="1" applyBorder="1" applyAlignment="1">
      <alignment horizontal="center"/>
    </xf>
    <xf numFmtId="44" fontId="0" fillId="6" borderId="13" xfId="0" applyNumberFormat="1" applyFill="1" applyBorder="1"/>
    <xf numFmtId="9" fontId="0" fillId="6" borderId="15" xfId="0" applyNumberFormat="1" applyFill="1" applyBorder="1" applyAlignment="1">
      <alignment horizontal="center"/>
    </xf>
    <xf numFmtId="44" fontId="0" fillId="6" borderId="22" xfId="0" applyNumberFormat="1" applyFill="1" applyBorder="1"/>
    <xf numFmtId="44" fontId="0" fillId="3" borderId="3" xfId="0" applyNumberFormat="1" applyFill="1" applyBorder="1" applyAlignment="1">
      <alignment horizontal="left" vertical="center" indent="1"/>
    </xf>
    <xf numFmtId="44" fontId="0" fillId="6" borderId="4" xfId="0" applyNumberFormat="1" applyFill="1" applyBorder="1" applyAlignment="1">
      <alignment horizontal="left" vertical="center" indent="1"/>
    </xf>
    <xf numFmtId="44" fontId="0" fillId="7" borderId="44" xfId="0" applyNumberFormat="1" applyFill="1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164" fontId="0" fillId="0" borderId="0" xfId="2" applyNumberFormat="1" applyFont="1" applyAlignment="1">
      <alignment horizontal="center"/>
    </xf>
    <xf numFmtId="164" fontId="0" fillId="0" borderId="0" xfId="2" applyNumberFormat="1" applyFont="1" applyFill="1" applyAlignment="1">
      <alignment horizontal="center" vertical="center"/>
    </xf>
    <xf numFmtId="164" fontId="0" fillId="0" borderId="0" xfId="2" applyNumberFormat="1" applyFont="1" applyFill="1" applyAlignment="1">
      <alignment horizontal="left" vertical="center"/>
    </xf>
    <xf numFmtId="164" fontId="0" fillId="0" borderId="0" xfId="2" applyNumberFormat="1" applyFont="1" applyFill="1" applyAlignment="1">
      <alignment horizontal="center"/>
    </xf>
    <xf numFmtId="44" fontId="2" fillId="5" borderId="34" xfId="0" applyNumberFormat="1" applyFont="1" applyFill="1" applyBorder="1" applyAlignment="1">
      <alignment vertical="center"/>
    </xf>
    <xf numFmtId="44" fontId="8" fillId="3" borderId="14" xfId="0" applyNumberFormat="1" applyFont="1" applyFill="1" applyBorder="1" applyAlignment="1">
      <alignment vertical="center"/>
    </xf>
    <xf numFmtId="0" fontId="5" fillId="3" borderId="18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44" fontId="5" fillId="3" borderId="19" xfId="0" applyNumberFormat="1" applyFont="1" applyFill="1" applyBorder="1" applyAlignment="1">
      <alignment horizontal="left" vertical="center"/>
    </xf>
    <xf numFmtId="0" fontId="6" fillId="0" borderId="52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52" xfId="0" applyFont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vertical="center"/>
    </xf>
    <xf numFmtId="0" fontId="3" fillId="5" borderId="39" xfId="0" applyFont="1" applyFill="1" applyBorder="1" applyAlignment="1">
      <alignment horizontal="center" vertical="center" wrapText="1"/>
    </xf>
    <xf numFmtId="44" fontId="0" fillId="0" borderId="25" xfId="0" applyNumberFormat="1" applyFont="1" applyFill="1" applyBorder="1"/>
    <xf numFmtId="44" fontId="0" fillId="0" borderId="26" xfId="0" applyNumberFormat="1" applyFont="1" applyFill="1" applyBorder="1"/>
    <xf numFmtId="44" fontId="0" fillId="0" borderId="27" xfId="0" applyNumberFormat="1" applyFont="1" applyFill="1" applyBorder="1"/>
    <xf numFmtId="44" fontId="0" fillId="0" borderId="28" xfId="0" applyNumberFormat="1" applyFont="1" applyFill="1" applyBorder="1"/>
    <xf numFmtId="44" fontId="0" fillId="0" borderId="17" xfId="0" applyNumberFormat="1" applyFont="1" applyFill="1" applyBorder="1"/>
    <xf numFmtId="0" fontId="0" fillId="0" borderId="53" xfId="0" applyBorder="1"/>
    <xf numFmtId="44" fontId="0" fillId="7" borderId="54" xfId="0" applyNumberFormat="1" applyFill="1" applyBorder="1" applyAlignment="1">
      <alignment horizontal="left" vertical="center" indent="1"/>
    </xf>
    <xf numFmtId="0" fontId="0" fillId="0" borderId="55" xfId="0" applyBorder="1"/>
    <xf numFmtId="0" fontId="0" fillId="0" borderId="56" xfId="0" applyBorder="1"/>
    <xf numFmtId="44" fontId="4" fillId="5" borderId="59" xfId="0" applyNumberFormat="1" applyFont="1" applyFill="1" applyBorder="1" applyAlignment="1">
      <alignment horizontal="left" vertical="center" indent="1"/>
    </xf>
    <xf numFmtId="44" fontId="4" fillId="5" borderId="60" xfId="0" applyNumberFormat="1" applyFont="1" applyFill="1" applyBorder="1" applyAlignment="1">
      <alignment horizontal="left" vertical="center" indent="1"/>
    </xf>
    <xf numFmtId="0" fontId="2" fillId="0" borderId="0" xfId="0" applyFont="1"/>
    <xf numFmtId="0" fontId="13" fillId="0" borderId="0" xfId="0" applyFont="1" applyAlignment="1">
      <alignment vertical="center"/>
    </xf>
    <xf numFmtId="0" fontId="13" fillId="2" borderId="2" xfId="0" applyFont="1" applyFill="1" applyBorder="1" applyAlignment="1">
      <alignment vertical="center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165" fontId="2" fillId="2" borderId="34" xfId="1" applyNumberFormat="1" applyFont="1" applyFill="1" applyBorder="1" applyAlignment="1" applyProtection="1">
      <alignment vertical="center"/>
      <protection locked="0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44" fontId="2" fillId="0" borderId="48" xfId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10" fontId="0" fillId="0" borderId="0" xfId="2" applyNumberFormat="1" applyFont="1" applyBorder="1" applyAlignment="1">
      <alignment horizontal="center" vertical="center"/>
    </xf>
    <xf numFmtId="44" fontId="0" fillId="0" borderId="46" xfId="0" applyNumberFormat="1" applyBorder="1" applyAlignment="1">
      <alignment horizontal="center" vertical="center"/>
    </xf>
    <xf numFmtId="9" fontId="0" fillId="0" borderId="0" xfId="0" applyNumberFormat="1"/>
    <xf numFmtId="10" fontId="0" fillId="2" borderId="61" xfId="2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44" fontId="2" fillId="0" borderId="48" xfId="1" applyFont="1" applyFill="1" applyBorder="1" applyAlignment="1">
      <alignment horizontal="center" vertical="center"/>
    </xf>
    <xf numFmtId="10" fontId="2" fillId="0" borderId="48" xfId="0" applyNumberFormat="1" applyFont="1" applyBorder="1" applyAlignment="1">
      <alignment horizontal="center" vertical="center"/>
    </xf>
    <xf numFmtId="44" fontId="2" fillId="0" borderId="51" xfId="0" applyNumberFormat="1" applyFont="1" applyBorder="1" applyAlignment="1">
      <alignment horizontal="center" vertical="center"/>
    </xf>
    <xf numFmtId="44" fontId="0" fillId="0" borderId="17" xfId="0" applyNumberFormat="1" applyBorder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Fill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44" fontId="0" fillId="0" borderId="0" xfId="0" applyNumberFormat="1" applyAlignment="1">
      <alignment vertical="center"/>
    </xf>
    <xf numFmtId="44" fontId="2" fillId="0" borderId="0" xfId="1" applyFont="1" applyFill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44" fontId="0" fillId="0" borderId="46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2" fillId="5" borderId="33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/>
    </xf>
    <xf numFmtId="9" fontId="11" fillId="5" borderId="20" xfId="0" applyNumberFormat="1" applyFont="1" applyFill="1" applyBorder="1" applyAlignment="1">
      <alignment horizontal="center"/>
    </xf>
    <xf numFmtId="9" fontId="11" fillId="5" borderId="11" xfId="0" applyNumberFormat="1" applyFont="1" applyFill="1" applyBorder="1" applyAlignment="1">
      <alignment horizontal="center"/>
    </xf>
    <xf numFmtId="9" fontId="11" fillId="5" borderId="45" xfId="0" applyNumberFormat="1" applyFont="1" applyFill="1" applyBorder="1" applyAlignment="1">
      <alignment horizontal="center"/>
    </xf>
    <xf numFmtId="9" fontId="11" fillId="5" borderId="46" xfId="0" applyNumberFormat="1" applyFont="1" applyFill="1" applyBorder="1" applyAlignment="1">
      <alignment horizontal="center"/>
    </xf>
    <xf numFmtId="9" fontId="11" fillId="5" borderId="21" xfId="0" applyNumberFormat="1" applyFont="1" applyFill="1" applyBorder="1" applyAlignment="1">
      <alignment horizontal="center"/>
    </xf>
    <xf numFmtId="9" fontId="11" fillId="5" borderId="13" xfId="0" applyNumberFormat="1" applyFont="1" applyFill="1" applyBorder="1" applyAlignment="1">
      <alignment horizontal="center"/>
    </xf>
    <xf numFmtId="0" fontId="4" fillId="5" borderId="57" xfId="0" applyFont="1" applyFill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2" fillId="7" borderId="44" xfId="0" applyFont="1" applyFill="1" applyBorder="1" applyAlignment="1">
      <alignment horizontal="center" vertical="center" wrapText="1"/>
    </xf>
    <xf numFmtId="9" fontId="16" fillId="4" borderId="50" xfId="0" applyNumberFormat="1" applyFont="1" applyFill="1" applyBorder="1" applyAlignment="1">
      <alignment horizontal="center" vertical="center"/>
    </xf>
    <xf numFmtId="9" fontId="16" fillId="4" borderId="48" xfId="0" applyNumberFormat="1" applyFont="1" applyFill="1" applyBorder="1" applyAlignment="1">
      <alignment horizontal="center" vertical="center"/>
    </xf>
    <xf numFmtId="9" fontId="16" fillId="4" borderId="51" xfId="0" applyNumberFormat="1" applyFont="1" applyFill="1" applyBorder="1" applyAlignment="1">
      <alignment horizontal="center" vertical="center"/>
    </xf>
    <xf numFmtId="0" fontId="0" fillId="3" borderId="12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2" fillId="2" borderId="47" xfId="0" applyFont="1" applyFill="1" applyBorder="1" applyAlignment="1">
      <alignment horizontal="right" vertical="center" wrapText="1"/>
    </xf>
    <xf numFmtId="0" fontId="2" fillId="2" borderId="48" xfId="0" applyFont="1" applyFill="1" applyBorder="1" applyAlignment="1">
      <alignment horizontal="right" vertical="center" wrapText="1"/>
    </xf>
    <xf numFmtId="0" fontId="2" fillId="2" borderId="49" xfId="0" applyFont="1" applyFill="1" applyBorder="1" applyAlignment="1">
      <alignment horizontal="right" vertical="center" wrapText="1"/>
    </xf>
    <xf numFmtId="0" fontId="2" fillId="3" borderId="35" xfId="0" applyFont="1" applyFill="1" applyBorder="1" applyAlignment="1">
      <alignment horizontal="right" vertical="center" wrapText="1"/>
    </xf>
    <xf numFmtId="0" fontId="2" fillId="3" borderId="43" xfId="0" applyFont="1" applyFill="1" applyBorder="1" applyAlignment="1">
      <alignment horizontal="right" vertical="center" wrapText="1"/>
    </xf>
    <xf numFmtId="0" fontId="2" fillId="3" borderId="23" xfId="0" applyFont="1" applyFill="1" applyBorder="1" applyAlignment="1">
      <alignment horizontal="right" vertical="center" wrapText="1"/>
    </xf>
    <xf numFmtId="49" fontId="0" fillId="6" borderId="4" xfId="0" applyNumberFormat="1" applyFont="1" applyFill="1" applyBorder="1" applyAlignment="1">
      <alignment horizontal="center" vertical="center" wrapText="1"/>
    </xf>
    <xf numFmtId="49" fontId="5" fillId="6" borderId="4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center" wrapText="1"/>
    </xf>
    <xf numFmtId="0" fontId="2" fillId="6" borderId="14" xfId="0" applyFont="1" applyFill="1" applyBorder="1" applyAlignment="1">
      <alignment horizontal="center" wrapText="1"/>
    </xf>
    <xf numFmtId="0" fontId="3" fillId="5" borderId="39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2" fillId="7" borderId="29" xfId="0" applyFont="1" applyFill="1" applyBorder="1" applyAlignment="1">
      <alignment horizontal="center" vertical="center" wrapText="1"/>
    </xf>
    <xf numFmtId="0" fontId="2" fillId="7" borderId="30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8" borderId="47" xfId="0" applyFont="1" applyFill="1" applyBorder="1" applyAlignment="1">
      <alignment horizontal="center" vertical="center"/>
    </xf>
    <xf numFmtId="0" fontId="2" fillId="8" borderId="48" xfId="0" applyFont="1" applyFill="1" applyBorder="1" applyAlignment="1">
      <alignment horizontal="center" vertical="center"/>
    </xf>
    <xf numFmtId="0" fontId="2" fillId="8" borderId="51" xfId="0" applyFont="1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51" xfId="0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BC00"/>
      <color rgb="FF098200"/>
      <color rgb="FFD5FFFF"/>
      <color rgb="FFE1FCBC"/>
      <color rgb="FFF0FBE1"/>
      <color rgb="FFFBDA9F"/>
      <color rgb="FFCBEBCB"/>
      <color rgb="FFC3F9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17</xdr:row>
      <xdr:rowOff>130810</xdr:rowOff>
    </xdr:from>
    <xdr:to>
      <xdr:col>4</xdr:col>
      <xdr:colOff>740622</xdr:colOff>
      <xdr:row>20</xdr:row>
      <xdr:rowOff>18202</xdr:rowOff>
    </xdr:to>
    <xdr:sp macro="" textlink="">
      <xdr:nvSpPr>
        <xdr:cNvPr id="2" name="Arrow: Curved Right 1">
          <a:extLst>
            <a:ext uri="{FF2B5EF4-FFF2-40B4-BE49-F238E27FC236}">
              <a16:creationId xmlns:a16="http://schemas.microsoft.com/office/drawing/2014/main" id="{E6782C30-B758-48AD-9B09-978BD3A7B5CB}"/>
            </a:ext>
          </a:extLst>
        </xdr:cNvPr>
        <xdr:cNvSpPr/>
      </xdr:nvSpPr>
      <xdr:spPr>
        <a:xfrm>
          <a:off x="5312833" y="5295477"/>
          <a:ext cx="634789" cy="977475"/>
        </a:xfrm>
        <a:prstGeom prst="curvedRightArrow">
          <a:avLst>
            <a:gd name="adj1" fmla="val 33215"/>
            <a:gd name="adj2" fmla="val 70161"/>
            <a:gd name="adj3" fmla="val 51227"/>
          </a:avLst>
        </a:prstGeom>
        <a:solidFill>
          <a:srgbClr val="E1FCB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456565</xdr:colOff>
      <xdr:row>19</xdr:row>
      <xdr:rowOff>16596</xdr:rowOff>
    </xdr:from>
    <xdr:to>
      <xdr:col>4</xdr:col>
      <xdr:colOff>757010</xdr:colOff>
      <xdr:row>19</xdr:row>
      <xdr:rowOff>287110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94C12CE-FFBC-4134-859A-B4D3FD8178EB}"/>
            </a:ext>
          </a:extLst>
        </xdr:cNvPr>
        <xdr:cNvSpPr txBox="1"/>
      </xdr:nvSpPr>
      <xdr:spPr>
        <a:xfrm>
          <a:off x="5949315" y="5604596"/>
          <a:ext cx="300445" cy="2705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 baseline="0">
              <a:solidFill>
                <a:sysClr val="windowText" lastClr="000000"/>
              </a:solidFill>
            </a:rPr>
            <a:t> </a:t>
          </a:r>
          <a:endParaRPr lang="en-US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349037</xdr:colOff>
      <xdr:row>20</xdr:row>
      <xdr:rowOff>427262</xdr:rowOff>
    </xdr:from>
    <xdr:to>
      <xdr:col>4</xdr:col>
      <xdr:colOff>584713</xdr:colOff>
      <xdr:row>21</xdr:row>
      <xdr:rowOff>220040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35ADD08-BE35-4F6C-8127-DC496EB69889}"/>
            </a:ext>
          </a:extLst>
        </xdr:cNvPr>
        <xdr:cNvSpPr txBox="1"/>
      </xdr:nvSpPr>
      <xdr:spPr>
        <a:xfrm>
          <a:off x="6826037" y="6406845"/>
          <a:ext cx="235676" cy="226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225005</xdr:colOff>
      <xdr:row>19</xdr:row>
      <xdr:rowOff>35895</xdr:rowOff>
    </xdr:from>
    <xdr:to>
      <xdr:col>4</xdr:col>
      <xdr:colOff>701464</xdr:colOff>
      <xdr:row>19</xdr:row>
      <xdr:rowOff>267337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C98AA1C-7916-4324-9F05-C0479FE8CB4E}"/>
            </a:ext>
          </a:extLst>
        </xdr:cNvPr>
        <xdr:cNvSpPr txBox="1"/>
      </xdr:nvSpPr>
      <xdr:spPr>
        <a:xfrm>
          <a:off x="5432005" y="5888478"/>
          <a:ext cx="476459" cy="231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 baseline="0">
              <a:solidFill>
                <a:sysClr val="windowText" lastClr="000000"/>
              </a:solidFill>
            </a:rPr>
            <a:t>tier 1</a:t>
          </a:r>
          <a:endParaRPr lang="en-US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5924</xdr:colOff>
      <xdr:row>19</xdr:row>
      <xdr:rowOff>129752</xdr:rowOff>
    </xdr:from>
    <xdr:to>
      <xdr:col>12</xdr:col>
      <xdr:colOff>151979</xdr:colOff>
      <xdr:row>19</xdr:row>
      <xdr:rowOff>285749</xdr:rowOff>
    </xdr:to>
    <xdr:sp macro="" textlink="">
      <xdr:nvSpPr>
        <xdr:cNvPr id="18" name="Plus Sign 17">
          <a:extLst>
            <a:ext uri="{FF2B5EF4-FFF2-40B4-BE49-F238E27FC236}">
              <a16:creationId xmlns:a16="http://schemas.microsoft.com/office/drawing/2014/main" id="{089B7376-87BD-401A-A0EB-635FEAD0288A}"/>
            </a:ext>
          </a:extLst>
        </xdr:cNvPr>
        <xdr:cNvSpPr/>
      </xdr:nvSpPr>
      <xdr:spPr>
        <a:xfrm>
          <a:off x="16050257" y="5717752"/>
          <a:ext cx="146055" cy="155997"/>
        </a:xfrm>
        <a:prstGeom prst="mathPlus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1819698</xdr:colOff>
      <xdr:row>19</xdr:row>
      <xdr:rowOff>125098</xdr:rowOff>
    </xdr:from>
    <xdr:to>
      <xdr:col>11</xdr:col>
      <xdr:colOff>112606</xdr:colOff>
      <xdr:row>19</xdr:row>
      <xdr:rowOff>315596</xdr:rowOff>
    </xdr:to>
    <xdr:sp macro="" textlink="">
      <xdr:nvSpPr>
        <xdr:cNvPr id="22" name="Equals 21">
          <a:extLst>
            <a:ext uri="{FF2B5EF4-FFF2-40B4-BE49-F238E27FC236}">
              <a16:creationId xmlns:a16="http://schemas.microsoft.com/office/drawing/2014/main" id="{278AF1F0-686A-409C-8752-FA1960015079}"/>
            </a:ext>
          </a:extLst>
        </xdr:cNvPr>
        <xdr:cNvSpPr/>
      </xdr:nvSpPr>
      <xdr:spPr>
        <a:xfrm>
          <a:off x="14202198" y="5713098"/>
          <a:ext cx="123825" cy="190498"/>
        </a:xfrm>
        <a:prstGeom prst="mathEqual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1906</xdr:colOff>
      <xdr:row>21</xdr:row>
      <xdr:rowOff>91441</xdr:rowOff>
    </xdr:from>
    <xdr:to>
      <xdr:col>11</xdr:col>
      <xdr:colOff>116417</xdr:colOff>
      <xdr:row>21</xdr:row>
      <xdr:rowOff>285750</xdr:rowOff>
    </xdr:to>
    <xdr:sp macro="" textlink="">
      <xdr:nvSpPr>
        <xdr:cNvPr id="26" name="Equals 25">
          <a:extLst>
            <a:ext uri="{FF2B5EF4-FFF2-40B4-BE49-F238E27FC236}">
              <a16:creationId xmlns:a16="http://schemas.microsoft.com/office/drawing/2014/main" id="{6CBDF3C2-027B-45DE-9D6F-C04492C84EA6}"/>
            </a:ext>
          </a:extLst>
        </xdr:cNvPr>
        <xdr:cNvSpPr/>
      </xdr:nvSpPr>
      <xdr:spPr>
        <a:xfrm>
          <a:off x="14215323" y="6515524"/>
          <a:ext cx="114511" cy="194309"/>
        </a:xfrm>
        <a:prstGeom prst="mathEqual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1821390</xdr:colOff>
      <xdr:row>20</xdr:row>
      <xdr:rowOff>114512</xdr:rowOff>
    </xdr:from>
    <xdr:to>
      <xdr:col>11</xdr:col>
      <xdr:colOff>104778</xdr:colOff>
      <xdr:row>20</xdr:row>
      <xdr:rowOff>302049</xdr:rowOff>
    </xdr:to>
    <xdr:sp macro="" textlink="">
      <xdr:nvSpPr>
        <xdr:cNvPr id="27" name="Equals 26">
          <a:extLst>
            <a:ext uri="{FF2B5EF4-FFF2-40B4-BE49-F238E27FC236}">
              <a16:creationId xmlns:a16="http://schemas.microsoft.com/office/drawing/2014/main" id="{E243461E-7E34-4700-BF89-E9B29779F469}"/>
            </a:ext>
          </a:extLst>
        </xdr:cNvPr>
        <xdr:cNvSpPr/>
      </xdr:nvSpPr>
      <xdr:spPr>
        <a:xfrm>
          <a:off x="14203890" y="6104679"/>
          <a:ext cx="114305" cy="187537"/>
        </a:xfrm>
        <a:prstGeom prst="mathEqual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20317</xdr:colOff>
      <xdr:row>19</xdr:row>
      <xdr:rowOff>122981</xdr:rowOff>
    </xdr:from>
    <xdr:to>
      <xdr:col>10</xdr:col>
      <xdr:colOff>169967</xdr:colOff>
      <xdr:row>19</xdr:row>
      <xdr:rowOff>285751</xdr:rowOff>
    </xdr:to>
    <xdr:sp macro="" textlink="">
      <xdr:nvSpPr>
        <xdr:cNvPr id="28" name="Plus Sign 27">
          <a:extLst>
            <a:ext uri="{FF2B5EF4-FFF2-40B4-BE49-F238E27FC236}">
              <a16:creationId xmlns:a16="http://schemas.microsoft.com/office/drawing/2014/main" id="{8BC79352-C29C-4846-8830-1128547598F2}"/>
            </a:ext>
          </a:extLst>
        </xdr:cNvPr>
        <xdr:cNvSpPr/>
      </xdr:nvSpPr>
      <xdr:spPr>
        <a:xfrm>
          <a:off x="12402817" y="5710981"/>
          <a:ext cx="149650" cy="162770"/>
        </a:xfrm>
        <a:prstGeom prst="mathPlus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15449</xdr:colOff>
      <xdr:row>20</xdr:row>
      <xdr:rowOff>124038</xdr:rowOff>
    </xdr:from>
    <xdr:to>
      <xdr:col>10</xdr:col>
      <xdr:colOff>161289</xdr:colOff>
      <xdr:row>20</xdr:row>
      <xdr:rowOff>292523</xdr:rowOff>
    </xdr:to>
    <xdr:sp macro="" textlink="">
      <xdr:nvSpPr>
        <xdr:cNvPr id="29" name="Plus Sign 28">
          <a:extLst>
            <a:ext uri="{FF2B5EF4-FFF2-40B4-BE49-F238E27FC236}">
              <a16:creationId xmlns:a16="http://schemas.microsoft.com/office/drawing/2014/main" id="{D8B12465-2315-4961-8126-C6B8DAE2B239}"/>
            </a:ext>
          </a:extLst>
        </xdr:cNvPr>
        <xdr:cNvSpPr/>
      </xdr:nvSpPr>
      <xdr:spPr>
        <a:xfrm>
          <a:off x="12397949" y="6114205"/>
          <a:ext cx="145840" cy="168485"/>
        </a:xfrm>
        <a:prstGeom prst="mathPlus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20316</xdr:colOff>
      <xdr:row>21</xdr:row>
      <xdr:rowOff>112396</xdr:rowOff>
    </xdr:from>
    <xdr:to>
      <xdr:col>10</xdr:col>
      <xdr:colOff>164251</xdr:colOff>
      <xdr:row>21</xdr:row>
      <xdr:rowOff>286596</xdr:rowOff>
    </xdr:to>
    <xdr:sp macro="" textlink="">
      <xdr:nvSpPr>
        <xdr:cNvPr id="31" name="Plus Sign 30">
          <a:extLst>
            <a:ext uri="{FF2B5EF4-FFF2-40B4-BE49-F238E27FC236}">
              <a16:creationId xmlns:a16="http://schemas.microsoft.com/office/drawing/2014/main" id="{A06B0F0B-368A-4B74-9188-6311E7551247}"/>
            </a:ext>
          </a:extLst>
        </xdr:cNvPr>
        <xdr:cNvSpPr/>
      </xdr:nvSpPr>
      <xdr:spPr>
        <a:xfrm>
          <a:off x="12402816" y="6536479"/>
          <a:ext cx="143935" cy="174200"/>
        </a:xfrm>
        <a:prstGeom prst="mathPlus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7832</xdr:colOff>
      <xdr:row>21</xdr:row>
      <xdr:rowOff>103082</xdr:rowOff>
    </xdr:from>
    <xdr:to>
      <xdr:col>12</xdr:col>
      <xdr:colOff>158751</xdr:colOff>
      <xdr:row>21</xdr:row>
      <xdr:rowOff>273262</xdr:rowOff>
    </xdr:to>
    <xdr:sp macro="" textlink="">
      <xdr:nvSpPr>
        <xdr:cNvPr id="32" name="Plus Sign 31">
          <a:extLst>
            <a:ext uri="{FF2B5EF4-FFF2-40B4-BE49-F238E27FC236}">
              <a16:creationId xmlns:a16="http://schemas.microsoft.com/office/drawing/2014/main" id="{1CAC6688-0FE5-42F8-A230-230A68E2C053}"/>
            </a:ext>
          </a:extLst>
        </xdr:cNvPr>
        <xdr:cNvSpPr/>
      </xdr:nvSpPr>
      <xdr:spPr>
        <a:xfrm>
          <a:off x="16052165" y="6527165"/>
          <a:ext cx="150919" cy="170180"/>
        </a:xfrm>
        <a:prstGeom prst="mathPlus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11640</xdr:colOff>
      <xdr:row>20</xdr:row>
      <xdr:rowOff>130812</xdr:rowOff>
    </xdr:from>
    <xdr:to>
      <xdr:col>12</xdr:col>
      <xdr:colOff>153670</xdr:colOff>
      <xdr:row>20</xdr:row>
      <xdr:rowOff>293582</xdr:rowOff>
    </xdr:to>
    <xdr:sp macro="" textlink="">
      <xdr:nvSpPr>
        <xdr:cNvPr id="33" name="Plus Sign 32">
          <a:extLst>
            <a:ext uri="{FF2B5EF4-FFF2-40B4-BE49-F238E27FC236}">
              <a16:creationId xmlns:a16="http://schemas.microsoft.com/office/drawing/2014/main" id="{1A6B4C15-4FC2-4003-8E21-5ED97DFF53FB}"/>
            </a:ext>
          </a:extLst>
        </xdr:cNvPr>
        <xdr:cNvSpPr/>
      </xdr:nvSpPr>
      <xdr:spPr>
        <a:xfrm>
          <a:off x="16055973" y="6120979"/>
          <a:ext cx="142030" cy="162770"/>
        </a:xfrm>
        <a:prstGeom prst="mathPlus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1758740</xdr:colOff>
      <xdr:row>19</xdr:row>
      <xdr:rowOff>124037</xdr:rowOff>
    </xdr:from>
    <xdr:to>
      <xdr:col>13</xdr:col>
      <xdr:colOff>140544</xdr:colOff>
      <xdr:row>19</xdr:row>
      <xdr:rowOff>314536</xdr:rowOff>
    </xdr:to>
    <xdr:sp macro="" textlink="">
      <xdr:nvSpPr>
        <xdr:cNvPr id="34" name="Equals 33">
          <a:extLst>
            <a:ext uri="{FF2B5EF4-FFF2-40B4-BE49-F238E27FC236}">
              <a16:creationId xmlns:a16="http://schemas.microsoft.com/office/drawing/2014/main" id="{FE3A901E-FA53-4B5B-A1E6-9A9E27DE6107}"/>
            </a:ext>
          </a:extLst>
        </xdr:cNvPr>
        <xdr:cNvSpPr/>
      </xdr:nvSpPr>
      <xdr:spPr>
        <a:xfrm>
          <a:off x="17803073" y="5712037"/>
          <a:ext cx="149221" cy="190499"/>
        </a:xfrm>
        <a:prstGeom prst="mathEqual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1758741</xdr:colOff>
      <xdr:row>20</xdr:row>
      <xdr:rowOff>132716</xdr:rowOff>
    </xdr:from>
    <xdr:to>
      <xdr:col>13</xdr:col>
      <xdr:colOff>143300</xdr:colOff>
      <xdr:row>20</xdr:row>
      <xdr:rowOff>321310</xdr:rowOff>
    </xdr:to>
    <xdr:sp macro="" textlink="">
      <xdr:nvSpPr>
        <xdr:cNvPr id="35" name="Equals 34">
          <a:extLst>
            <a:ext uri="{FF2B5EF4-FFF2-40B4-BE49-F238E27FC236}">
              <a16:creationId xmlns:a16="http://schemas.microsoft.com/office/drawing/2014/main" id="{067D150D-21DA-420C-BE51-8D0B1442DA6A}"/>
            </a:ext>
          </a:extLst>
        </xdr:cNvPr>
        <xdr:cNvSpPr/>
      </xdr:nvSpPr>
      <xdr:spPr>
        <a:xfrm>
          <a:off x="17803074" y="6122883"/>
          <a:ext cx="151976" cy="188594"/>
        </a:xfrm>
        <a:prstGeom prst="mathEqual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1750062</xdr:colOff>
      <xdr:row>21</xdr:row>
      <xdr:rowOff>110493</xdr:rowOff>
    </xdr:from>
    <xdr:to>
      <xdr:col>13</xdr:col>
      <xdr:colOff>127001</xdr:colOff>
      <xdr:row>21</xdr:row>
      <xdr:rowOff>317501</xdr:rowOff>
    </xdr:to>
    <xdr:sp macro="" textlink="">
      <xdr:nvSpPr>
        <xdr:cNvPr id="36" name="Equals 35">
          <a:extLst>
            <a:ext uri="{FF2B5EF4-FFF2-40B4-BE49-F238E27FC236}">
              <a16:creationId xmlns:a16="http://schemas.microsoft.com/office/drawing/2014/main" id="{2884C2C7-7F21-46C6-99B2-830B30467389}"/>
            </a:ext>
          </a:extLst>
        </xdr:cNvPr>
        <xdr:cNvSpPr/>
      </xdr:nvSpPr>
      <xdr:spPr>
        <a:xfrm>
          <a:off x="17794395" y="6534576"/>
          <a:ext cx="144356" cy="207008"/>
        </a:xfrm>
        <a:prstGeom prst="mathEqual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1259417</xdr:colOff>
      <xdr:row>17</xdr:row>
      <xdr:rowOff>20533</xdr:rowOff>
    </xdr:from>
    <xdr:to>
      <xdr:col>4</xdr:col>
      <xdr:colOff>704427</xdr:colOff>
      <xdr:row>21</xdr:row>
      <xdr:rowOff>37466</xdr:rowOff>
    </xdr:to>
    <xdr:sp macro="" textlink="">
      <xdr:nvSpPr>
        <xdr:cNvPr id="3" name="Arrow: Curved Right 2">
          <a:extLst>
            <a:ext uri="{FF2B5EF4-FFF2-40B4-BE49-F238E27FC236}">
              <a16:creationId xmlns:a16="http://schemas.microsoft.com/office/drawing/2014/main" id="{C715085F-BFAE-4156-AE39-F1160924E88E}"/>
            </a:ext>
          </a:extLst>
        </xdr:cNvPr>
        <xdr:cNvSpPr/>
      </xdr:nvSpPr>
      <xdr:spPr>
        <a:xfrm>
          <a:off x="5185834" y="5185200"/>
          <a:ext cx="725593" cy="1540933"/>
        </a:xfrm>
        <a:prstGeom prst="curvedRightArrow">
          <a:avLst>
            <a:gd name="adj1" fmla="val 42345"/>
            <a:gd name="adj2" fmla="val 68601"/>
            <a:gd name="adj3" fmla="val 58034"/>
          </a:avLst>
        </a:prstGeom>
        <a:solidFill>
          <a:srgbClr val="E1FCB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1039919</xdr:colOff>
      <xdr:row>17</xdr:row>
      <xdr:rowOff>11429</xdr:rowOff>
    </xdr:from>
    <xdr:to>
      <xdr:col>4</xdr:col>
      <xdr:colOff>709084</xdr:colOff>
      <xdr:row>22</xdr:row>
      <xdr:rowOff>22227</xdr:rowOff>
    </xdr:to>
    <xdr:sp macro="" textlink="">
      <xdr:nvSpPr>
        <xdr:cNvPr id="4" name="Arrow: Curved Right 3">
          <a:extLst>
            <a:ext uri="{FF2B5EF4-FFF2-40B4-BE49-F238E27FC236}">
              <a16:creationId xmlns:a16="http://schemas.microsoft.com/office/drawing/2014/main" id="{B2ED8431-CEDA-48E5-A362-6C20779FDE5A}"/>
            </a:ext>
          </a:extLst>
        </xdr:cNvPr>
        <xdr:cNvSpPr/>
      </xdr:nvSpPr>
      <xdr:spPr>
        <a:xfrm>
          <a:off x="4966336" y="5176096"/>
          <a:ext cx="949748" cy="1926381"/>
        </a:xfrm>
        <a:prstGeom prst="curvedRightArrow">
          <a:avLst>
            <a:gd name="adj1" fmla="val 33179"/>
            <a:gd name="adj2" fmla="val 50234"/>
            <a:gd name="adj3" fmla="val 50165"/>
          </a:avLst>
        </a:prstGeom>
        <a:solidFill>
          <a:srgbClr val="E1FCB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38524</xdr:colOff>
      <xdr:row>20</xdr:row>
      <xdr:rowOff>396961</xdr:rowOff>
    </xdr:from>
    <xdr:to>
      <xdr:col>4</xdr:col>
      <xdr:colOff>538691</xdr:colOff>
      <xdr:row>21</xdr:row>
      <xdr:rowOff>211666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644FB65-D52E-4FF8-8B29-1AE084C6A0C4}"/>
            </a:ext>
          </a:extLst>
        </xdr:cNvPr>
        <xdr:cNvSpPr txBox="1"/>
      </xdr:nvSpPr>
      <xdr:spPr>
        <a:xfrm>
          <a:off x="5245524" y="6651711"/>
          <a:ext cx="500167" cy="2486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 baseline="0">
              <a:solidFill>
                <a:sysClr val="windowText" lastClr="000000"/>
              </a:solidFill>
            </a:rPr>
            <a:t>tier 3</a:t>
          </a:r>
          <a:endParaRPr lang="en-US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97894</xdr:colOff>
      <xdr:row>19</xdr:row>
      <xdr:rowOff>398449</xdr:rowOff>
    </xdr:from>
    <xdr:to>
      <xdr:col>4</xdr:col>
      <xdr:colOff>554360</xdr:colOff>
      <xdr:row>20</xdr:row>
      <xdr:rowOff>169124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B5078F6-3B95-4AF5-AA18-A962299C675F}"/>
            </a:ext>
          </a:extLst>
        </xdr:cNvPr>
        <xdr:cNvSpPr txBox="1"/>
      </xdr:nvSpPr>
      <xdr:spPr>
        <a:xfrm>
          <a:off x="5304894" y="6251032"/>
          <a:ext cx="456466" cy="172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 baseline="0">
              <a:solidFill>
                <a:sysClr val="windowText" lastClr="000000"/>
              </a:solidFill>
            </a:rPr>
            <a:t>tier 2</a:t>
          </a:r>
          <a:endParaRPr lang="en-US" sz="16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5D25E-EF0B-434E-94BA-904B19ADBA27}">
  <dimension ref="A1:P26"/>
  <sheetViews>
    <sheetView tabSelected="1" zoomScale="90" zoomScaleNormal="90" workbookViewId="0">
      <selection activeCell="B16" sqref="B16"/>
    </sheetView>
  </sheetViews>
  <sheetFormatPr defaultRowHeight="12.5" x14ac:dyDescent="0.25"/>
  <cols>
    <col min="1" max="1" width="25.6328125" customWidth="1"/>
    <col min="2" max="2" width="13.36328125" customWidth="1"/>
    <col min="3" max="3" width="20.36328125" customWidth="1"/>
    <col min="4" max="4" width="19.08984375" style="2" customWidth="1"/>
    <col min="5" max="5" width="10.453125" customWidth="1"/>
    <col min="6" max="6" width="0.54296875" hidden="1" customWidth="1"/>
    <col min="7" max="7" width="13.54296875" customWidth="1"/>
    <col min="8" max="8" width="10.36328125" customWidth="1"/>
    <col min="9" max="9" width="21.36328125" customWidth="1"/>
    <col min="10" max="10" width="19.6328125" customWidth="1"/>
    <col min="11" max="11" width="22.6328125" customWidth="1"/>
    <col min="12" max="12" width="22.36328125" customWidth="1"/>
    <col min="13" max="13" width="22.90625" customWidth="1"/>
    <col min="14" max="14" width="23.6328125" customWidth="1"/>
    <col min="15" max="15" width="11" bestFit="1" customWidth="1"/>
  </cols>
  <sheetData>
    <row r="1" spans="1:14" ht="23" customHeight="1" x14ac:dyDescent="0.25">
      <c r="A1" s="100" t="s">
        <v>52</v>
      </c>
    </row>
    <row r="2" spans="1:14" ht="17" customHeight="1" thickBot="1" x14ac:dyDescent="0.3">
      <c r="A2" s="101" t="s">
        <v>37</v>
      </c>
      <c r="B2" s="56"/>
    </row>
    <row r="3" spans="1:14" s="12" customFormat="1" ht="27.65" customHeight="1" x14ac:dyDescent="0.3">
      <c r="A3" s="169" t="s">
        <v>43</v>
      </c>
      <c r="B3" s="171" t="s">
        <v>28</v>
      </c>
      <c r="C3" s="173" t="s">
        <v>44</v>
      </c>
      <c r="D3" s="175" t="s">
        <v>50</v>
      </c>
      <c r="E3" s="176"/>
      <c r="F3" s="176"/>
      <c r="G3" s="176"/>
      <c r="H3" s="176"/>
      <c r="I3" s="177"/>
      <c r="J3" s="178" t="s">
        <v>30</v>
      </c>
      <c r="K3" s="166" t="s">
        <v>48</v>
      </c>
      <c r="L3" s="167"/>
    </row>
    <row r="4" spans="1:14" s="34" customFormat="1" ht="48" customHeight="1" thickBot="1" x14ac:dyDescent="0.3">
      <c r="A4" s="170"/>
      <c r="B4" s="172"/>
      <c r="C4" s="174"/>
      <c r="D4" s="85" t="s">
        <v>38</v>
      </c>
      <c r="E4" s="87" t="s">
        <v>27</v>
      </c>
      <c r="F4" s="86"/>
      <c r="G4" s="168" t="s">
        <v>46</v>
      </c>
      <c r="H4" s="168"/>
      <c r="I4" s="84" t="s">
        <v>47</v>
      </c>
      <c r="J4" s="179"/>
      <c r="K4" s="61" t="s">
        <v>42</v>
      </c>
      <c r="L4" s="62" t="s">
        <v>49</v>
      </c>
    </row>
    <row r="5" spans="1:14" ht="18.649999999999999" customHeight="1" thickTop="1" thickBot="1" x14ac:dyDescent="0.3">
      <c r="A5" s="51" t="s">
        <v>19</v>
      </c>
      <c r="B5" s="48" t="s">
        <v>0</v>
      </c>
      <c r="C5" s="102"/>
      <c r="D5" s="41">
        <v>106.5</v>
      </c>
      <c r="E5" s="26">
        <v>11.5</v>
      </c>
      <c r="F5" s="27">
        <f>E5/D5</f>
        <v>0.107981220657277</v>
      </c>
      <c r="G5" s="28">
        <v>95</v>
      </c>
      <c r="H5" s="29" t="s">
        <v>1</v>
      </c>
      <c r="I5" s="60">
        <f t="shared" ref="I5:I14" si="0">C5*E5</f>
        <v>0</v>
      </c>
      <c r="J5" s="88">
        <f t="shared" ref="J5:J14" si="1">C5*G5</f>
        <v>0</v>
      </c>
      <c r="K5" s="63">
        <v>0.05</v>
      </c>
      <c r="L5" s="64">
        <f>J5*K5</f>
        <v>0</v>
      </c>
    </row>
    <row r="6" spans="1:14" ht="18.649999999999999" customHeight="1" thickBot="1" x14ac:dyDescent="0.3">
      <c r="A6" s="49" t="s">
        <v>22</v>
      </c>
      <c r="B6" s="43" t="s">
        <v>20</v>
      </c>
      <c r="C6" s="103"/>
      <c r="D6" s="38">
        <v>254.4</v>
      </c>
      <c r="E6" s="17">
        <v>9.6</v>
      </c>
      <c r="F6" s="18"/>
      <c r="G6" s="19">
        <v>244.8</v>
      </c>
      <c r="H6" s="20" t="s">
        <v>4</v>
      </c>
      <c r="I6" s="52">
        <f t="shared" si="0"/>
        <v>0</v>
      </c>
      <c r="J6" s="89">
        <f t="shared" si="1"/>
        <v>0</v>
      </c>
      <c r="K6" s="137"/>
      <c r="L6" s="138"/>
    </row>
    <row r="7" spans="1:14" ht="18.649999999999999" customHeight="1" x14ac:dyDescent="0.25">
      <c r="A7" s="162" t="s">
        <v>2</v>
      </c>
      <c r="B7" s="44" t="s">
        <v>3</v>
      </c>
      <c r="C7" s="104"/>
      <c r="D7" s="39">
        <v>159.19999999999999</v>
      </c>
      <c r="E7" s="21">
        <v>16.8</v>
      </c>
      <c r="F7" s="22">
        <f>E7/D7</f>
        <v>0.10552763819095479</v>
      </c>
      <c r="G7" s="23">
        <v>142.4</v>
      </c>
      <c r="H7" s="24" t="s">
        <v>4</v>
      </c>
      <c r="I7" s="53">
        <f t="shared" si="0"/>
        <v>0</v>
      </c>
      <c r="J7" s="90">
        <f t="shared" si="1"/>
        <v>0</v>
      </c>
      <c r="K7" s="139"/>
      <c r="L7" s="140"/>
      <c r="M7" s="36"/>
    </row>
    <row r="8" spans="1:14" ht="18.649999999999999" customHeight="1" thickBot="1" x14ac:dyDescent="0.3">
      <c r="A8" s="163"/>
      <c r="B8" s="42" t="s">
        <v>5</v>
      </c>
      <c r="C8" s="105"/>
      <c r="D8" s="37">
        <v>718.4</v>
      </c>
      <c r="E8" s="13">
        <v>74.400000000000006</v>
      </c>
      <c r="F8" s="14">
        <f>E8/D8</f>
        <v>0.10356347438752785</v>
      </c>
      <c r="G8" s="15">
        <v>644</v>
      </c>
      <c r="H8" s="16" t="s">
        <v>4</v>
      </c>
      <c r="I8" s="52">
        <f t="shared" si="0"/>
        <v>0</v>
      </c>
      <c r="J8" s="91">
        <f t="shared" si="1"/>
        <v>0</v>
      </c>
      <c r="K8" s="139"/>
      <c r="L8" s="140"/>
      <c r="M8" s="36"/>
    </row>
    <row r="9" spans="1:14" ht="18.649999999999999" customHeight="1" x14ac:dyDescent="0.25">
      <c r="A9" s="162" t="s">
        <v>6</v>
      </c>
      <c r="B9" s="44" t="s">
        <v>7</v>
      </c>
      <c r="C9" s="104"/>
      <c r="D9" s="39">
        <v>105.56</v>
      </c>
      <c r="E9" s="21">
        <v>10.51</v>
      </c>
      <c r="F9" s="22">
        <f>E9/D9</f>
        <v>9.9564228874573696E-2</v>
      </c>
      <c r="G9" s="23">
        <v>95.05</v>
      </c>
      <c r="H9" s="24" t="s">
        <v>1</v>
      </c>
      <c r="I9" s="53">
        <f t="shared" si="0"/>
        <v>0</v>
      </c>
      <c r="J9" s="90">
        <f t="shared" si="1"/>
        <v>0</v>
      </c>
      <c r="K9" s="139"/>
      <c r="L9" s="140"/>
      <c r="M9" s="36"/>
    </row>
    <row r="10" spans="1:14" ht="18.649999999999999" customHeight="1" thickBot="1" x14ac:dyDescent="0.3">
      <c r="A10" s="163"/>
      <c r="B10" s="42" t="s">
        <v>8</v>
      </c>
      <c r="C10" s="105"/>
      <c r="D10" s="37">
        <v>1165.68</v>
      </c>
      <c r="E10" s="13">
        <v>118.68</v>
      </c>
      <c r="F10" s="14">
        <f>E10/D10</f>
        <v>0.10181181799464691</v>
      </c>
      <c r="G10" s="15">
        <v>1047</v>
      </c>
      <c r="H10" s="16" t="s">
        <v>1</v>
      </c>
      <c r="I10" s="52">
        <f t="shared" si="0"/>
        <v>0</v>
      </c>
      <c r="J10" s="91">
        <f t="shared" si="1"/>
        <v>0</v>
      </c>
      <c r="K10" s="139"/>
      <c r="L10" s="140"/>
    </row>
    <row r="11" spans="1:14" ht="22.25" customHeight="1" x14ac:dyDescent="0.25">
      <c r="A11" s="164" t="s">
        <v>9</v>
      </c>
      <c r="B11" s="45" t="s">
        <v>23</v>
      </c>
      <c r="C11" s="104"/>
      <c r="D11" s="39">
        <v>843.52</v>
      </c>
      <c r="E11" s="21">
        <v>131.52000000000001</v>
      </c>
      <c r="F11" s="22"/>
      <c r="G11" s="25">
        <v>712</v>
      </c>
      <c r="H11" s="24" t="s">
        <v>4</v>
      </c>
      <c r="I11" s="54">
        <f t="shared" si="0"/>
        <v>0</v>
      </c>
      <c r="J11" s="90">
        <f t="shared" si="1"/>
        <v>0</v>
      </c>
      <c r="K11" s="139"/>
      <c r="L11" s="140"/>
      <c r="M11" s="36"/>
    </row>
    <row r="12" spans="1:14" ht="18.649999999999999" customHeight="1" thickBot="1" x14ac:dyDescent="0.3">
      <c r="A12" s="165"/>
      <c r="B12" s="46" t="s">
        <v>21</v>
      </c>
      <c r="C12" s="105"/>
      <c r="D12" s="37">
        <v>1687.4</v>
      </c>
      <c r="E12" s="13">
        <v>252.5</v>
      </c>
      <c r="F12" s="14">
        <f>E12/D12</f>
        <v>0.1496384970961242</v>
      </c>
      <c r="G12" s="15">
        <v>1434.9</v>
      </c>
      <c r="H12" s="16" t="s">
        <v>4</v>
      </c>
      <c r="I12" s="52">
        <f t="shared" si="0"/>
        <v>0</v>
      </c>
      <c r="J12" s="91">
        <f t="shared" si="1"/>
        <v>0</v>
      </c>
      <c r="K12" s="139"/>
      <c r="L12" s="140"/>
      <c r="M12" s="36"/>
      <c r="N12" t="s">
        <v>26</v>
      </c>
    </row>
    <row r="13" spans="1:14" ht="18.649999999999999" customHeight="1" thickBot="1" x14ac:dyDescent="0.3">
      <c r="A13" s="50" t="s">
        <v>10</v>
      </c>
      <c r="B13" s="47" t="s">
        <v>3</v>
      </c>
      <c r="C13" s="106"/>
      <c r="D13" s="40">
        <v>172.25</v>
      </c>
      <c r="E13" s="30">
        <v>8.6999999999999993</v>
      </c>
      <c r="F13" s="31">
        <f>E13/D13</f>
        <v>5.0507982583454278E-2</v>
      </c>
      <c r="G13" s="32">
        <v>163.55000000000001</v>
      </c>
      <c r="H13" s="33" t="s">
        <v>4</v>
      </c>
      <c r="I13" s="55">
        <f t="shared" si="0"/>
        <v>0</v>
      </c>
      <c r="J13" s="92">
        <f t="shared" si="1"/>
        <v>0</v>
      </c>
      <c r="K13" s="141"/>
      <c r="L13" s="142"/>
      <c r="M13" s="36"/>
    </row>
    <row r="14" spans="1:14" ht="18.649999999999999" customHeight="1" thickBot="1" x14ac:dyDescent="0.3">
      <c r="A14" s="50" t="s">
        <v>18</v>
      </c>
      <c r="B14" s="47" t="s">
        <v>11</v>
      </c>
      <c r="C14" s="106"/>
      <c r="D14" s="40">
        <v>301.60000000000002</v>
      </c>
      <c r="E14" s="30">
        <v>14.6</v>
      </c>
      <c r="F14" s="31">
        <f>E14/D14</f>
        <v>4.8408488063660472E-2</v>
      </c>
      <c r="G14" s="32">
        <v>287</v>
      </c>
      <c r="H14" s="33" t="s">
        <v>4</v>
      </c>
      <c r="I14" s="55">
        <f t="shared" si="0"/>
        <v>0</v>
      </c>
      <c r="J14" s="92">
        <f t="shared" si="1"/>
        <v>0</v>
      </c>
      <c r="K14" s="65">
        <v>0.05</v>
      </c>
      <c r="L14" s="66">
        <f>J14*K14</f>
        <v>0</v>
      </c>
    </row>
    <row r="15" spans="1:14" ht="18.649999999999999" customHeight="1" thickBot="1" x14ac:dyDescent="0.3">
      <c r="A15" s="51" t="s">
        <v>24</v>
      </c>
      <c r="B15" s="48" t="s">
        <v>25</v>
      </c>
      <c r="C15" s="102"/>
      <c r="D15" s="41">
        <v>904.8</v>
      </c>
      <c r="E15" s="148" t="s">
        <v>35</v>
      </c>
      <c r="F15" s="149"/>
      <c r="G15" s="149"/>
      <c r="H15" s="149"/>
      <c r="I15" s="150"/>
      <c r="J15" s="88">
        <f>C15*D15</f>
        <v>0</v>
      </c>
      <c r="K15" s="65">
        <v>0.05</v>
      </c>
      <c r="L15" s="66">
        <f>J15*K15</f>
        <v>0</v>
      </c>
    </row>
    <row r="16" spans="1:14" s="1" customFormat="1" ht="39.65" customHeight="1" thickBot="1" x14ac:dyDescent="0.25">
      <c r="C16" s="83" t="s">
        <v>45</v>
      </c>
      <c r="D16" s="81"/>
      <c r="E16" s="4"/>
      <c r="F16" s="4"/>
      <c r="G16" s="135" t="s">
        <v>34</v>
      </c>
      <c r="H16" s="136"/>
      <c r="I16" s="136"/>
      <c r="J16" s="76">
        <f>SUM(J5:J15)</f>
        <v>0</v>
      </c>
      <c r="K16" s="11"/>
      <c r="L16" s="35"/>
    </row>
    <row r="17" spans="1:16" ht="40.25" customHeight="1" thickBot="1" x14ac:dyDescent="0.3">
      <c r="C17" s="82"/>
      <c r="D17" s="82"/>
      <c r="F17" s="3"/>
      <c r="G17" s="153" t="s">
        <v>51</v>
      </c>
      <c r="H17" s="154"/>
      <c r="I17" s="155"/>
      <c r="J17" s="107"/>
      <c r="L17" s="9"/>
      <c r="N17" s="93"/>
    </row>
    <row r="18" spans="1:16" s="1" customFormat="1" ht="36.65" customHeight="1" x14ac:dyDescent="0.25">
      <c r="A18" s="4"/>
      <c r="B18" s="4"/>
      <c r="C18" s="82"/>
      <c r="D18" s="73"/>
      <c r="E18" s="4"/>
      <c r="F18" s="5"/>
      <c r="G18" s="156" t="s">
        <v>36</v>
      </c>
      <c r="H18" s="157"/>
      <c r="I18" s="158"/>
      <c r="J18" s="77">
        <f>J16+J17</f>
        <v>0</v>
      </c>
      <c r="K18" s="159" t="s">
        <v>41</v>
      </c>
      <c r="L18" s="161" t="s">
        <v>39</v>
      </c>
      <c r="M18" s="147" t="s">
        <v>40</v>
      </c>
      <c r="N18" s="143" t="s">
        <v>29</v>
      </c>
      <c r="O18" s="70"/>
    </row>
    <row r="19" spans="1:16" s="7" customFormat="1" ht="17.75" customHeight="1" thickBot="1" x14ac:dyDescent="0.3">
      <c r="A19" s="8"/>
      <c r="B19" s="8"/>
      <c r="C19" s="8"/>
      <c r="D19" s="74"/>
      <c r="E19" s="8"/>
      <c r="F19" s="8"/>
      <c r="G19" s="78" t="s">
        <v>15</v>
      </c>
      <c r="H19" s="79"/>
      <c r="I19" s="79" t="s">
        <v>16</v>
      </c>
      <c r="J19" s="80" t="s">
        <v>17</v>
      </c>
      <c r="K19" s="160"/>
      <c r="L19" s="161"/>
      <c r="M19" s="147"/>
      <c r="N19" s="144"/>
      <c r="O19" s="71"/>
    </row>
    <row r="20" spans="1:16" ht="32" customHeight="1" thickBot="1" x14ac:dyDescent="0.3">
      <c r="A20" s="3"/>
      <c r="B20" s="3"/>
      <c r="C20" s="3"/>
      <c r="D20" s="75"/>
      <c r="E20" s="3"/>
      <c r="G20" s="145" t="s">
        <v>32</v>
      </c>
      <c r="H20" s="146"/>
      <c r="I20" s="6" t="s">
        <v>12</v>
      </c>
      <c r="J20" s="57">
        <f>J18*0.03</f>
        <v>0</v>
      </c>
      <c r="K20" s="68">
        <f>L5+L14</f>
        <v>0</v>
      </c>
      <c r="L20" s="67">
        <f>J20+K20</f>
        <v>0</v>
      </c>
      <c r="M20" s="69">
        <f>SUM(I5:I14)</f>
        <v>0</v>
      </c>
      <c r="N20" s="97">
        <f>L20+M20</f>
        <v>0</v>
      </c>
      <c r="O20" s="10"/>
      <c r="P20" s="10"/>
    </row>
    <row r="21" spans="1:16" ht="34.25" customHeight="1" thickBot="1" x14ac:dyDescent="0.3">
      <c r="A21" s="3"/>
      <c r="B21" s="3"/>
      <c r="C21" s="3"/>
      <c r="D21" s="75"/>
      <c r="E21" s="3"/>
      <c r="G21" s="145" t="s">
        <v>31</v>
      </c>
      <c r="H21" s="146"/>
      <c r="I21" s="6" t="s">
        <v>13</v>
      </c>
      <c r="J21" s="57">
        <f>J18*0.05</f>
        <v>0</v>
      </c>
      <c r="K21" s="68">
        <f>L5+L14</f>
        <v>0</v>
      </c>
      <c r="L21" s="67">
        <f>J21+K21</f>
        <v>0</v>
      </c>
      <c r="M21" s="94">
        <f>SUM(I5:I14)</f>
        <v>0</v>
      </c>
      <c r="N21" s="97">
        <f>L21+M21</f>
        <v>0</v>
      </c>
      <c r="O21" s="96"/>
    </row>
    <row r="22" spans="1:16" ht="30.9" customHeight="1" thickBot="1" x14ac:dyDescent="0.3">
      <c r="A22" s="3"/>
      <c r="B22" s="3"/>
      <c r="C22" s="3"/>
      <c r="D22" s="75"/>
      <c r="E22" s="3"/>
      <c r="G22" s="151" t="s">
        <v>33</v>
      </c>
      <c r="H22" s="152"/>
      <c r="I22" s="58" t="s">
        <v>14</v>
      </c>
      <c r="J22" s="59">
        <f>J18*0.07</f>
        <v>0</v>
      </c>
      <c r="K22" s="68">
        <f>L5+L14</f>
        <v>0</v>
      </c>
      <c r="L22" s="67">
        <f>J22+K22</f>
        <v>0</v>
      </c>
      <c r="M22" s="69">
        <f>SUM(I5:I14)</f>
        <v>0</v>
      </c>
      <c r="N22" s="98">
        <f>L22+M22</f>
        <v>0</v>
      </c>
      <c r="O22" s="96"/>
    </row>
    <row r="23" spans="1:16" x14ac:dyDescent="0.25">
      <c r="A23" s="3"/>
      <c r="B23" s="3"/>
      <c r="C23" s="3"/>
      <c r="D23" s="75"/>
      <c r="E23" s="3"/>
      <c r="N23" s="95"/>
    </row>
    <row r="24" spans="1:16" x14ac:dyDescent="0.25">
      <c r="D24" s="72"/>
    </row>
    <row r="25" spans="1:16" x14ac:dyDescent="0.25">
      <c r="D25" s="72"/>
    </row>
    <row r="26" spans="1:16" ht="13" x14ac:dyDescent="0.3">
      <c r="N26" s="99"/>
    </row>
  </sheetData>
  <sheetProtection algorithmName="SHA-512" hashValue="/KmIzBkILkgD9TxfKvuduFKDWTvNrE7smP5qMOqEYX1TLtc7Jj74KVvP28Lc2DpmYVIi+j3jEWWjIgd0Cdbm2g==" saltValue="NbdEAC6euoXBHj0vcst19w==" spinCount="100000" sheet="1" objects="1" scenarios="1"/>
  <mergeCells count="22">
    <mergeCell ref="A7:A8"/>
    <mergeCell ref="A9:A10"/>
    <mergeCell ref="A11:A12"/>
    <mergeCell ref="K3:L3"/>
    <mergeCell ref="G4:H4"/>
    <mergeCell ref="A3:A4"/>
    <mergeCell ref="B3:B4"/>
    <mergeCell ref="C3:C4"/>
    <mergeCell ref="D3:I3"/>
    <mergeCell ref="J3:J4"/>
    <mergeCell ref="G22:H22"/>
    <mergeCell ref="G17:I17"/>
    <mergeCell ref="G18:I18"/>
    <mergeCell ref="K18:K19"/>
    <mergeCell ref="L18:L19"/>
    <mergeCell ref="G16:I16"/>
    <mergeCell ref="K6:L13"/>
    <mergeCell ref="N18:N19"/>
    <mergeCell ref="G20:H20"/>
    <mergeCell ref="G21:H21"/>
    <mergeCell ref="M18:M19"/>
    <mergeCell ref="E15:I15"/>
  </mergeCells>
  <pageMargins left="0.7" right="0.7" top="0.75" bottom="0.75" header="0.3" footer="0.3"/>
  <pageSetup orientation="portrait" r:id="rId1"/>
  <headerFooter>
    <oddFooter>&amp;C&amp;1#&amp;"Arial"&amp;10&amp;K000000Internal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00456-5010-404A-8BD7-DE4C639E2903}">
  <dimension ref="A1:J25"/>
  <sheetViews>
    <sheetView workbookViewId="0">
      <selection activeCell="D37" sqref="D37"/>
    </sheetView>
  </sheetViews>
  <sheetFormatPr defaultRowHeight="12.5" x14ac:dyDescent="0.25"/>
  <cols>
    <col min="1" max="1" width="10.54296875" bestFit="1" customWidth="1"/>
    <col min="3" max="3" width="12.90625" bestFit="1" customWidth="1"/>
    <col min="4" max="4" width="13.54296875" bestFit="1" customWidth="1"/>
    <col min="5" max="5" width="10.81640625" bestFit="1" customWidth="1"/>
    <col min="9" max="9" width="21.453125" bestFit="1" customWidth="1"/>
  </cols>
  <sheetData>
    <row r="1" spans="1:10" ht="13.5" thickBot="1" x14ac:dyDescent="0.3">
      <c r="A1" s="180" t="s">
        <v>53</v>
      </c>
      <c r="B1" s="181"/>
      <c r="C1" s="181"/>
      <c r="D1" s="181"/>
      <c r="E1" s="182"/>
      <c r="F1" s="1"/>
      <c r="I1" t="s">
        <v>54</v>
      </c>
      <c r="J1" t="s">
        <v>55</v>
      </c>
    </row>
    <row r="2" spans="1:10" ht="13.75" thickBot="1" x14ac:dyDescent="0.3">
      <c r="A2" s="108">
        <v>2022</v>
      </c>
      <c r="B2" s="109" t="s">
        <v>56</v>
      </c>
      <c r="C2" s="109" t="s">
        <v>57</v>
      </c>
      <c r="D2" s="110" t="s">
        <v>58</v>
      </c>
      <c r="E2" s="111" t="s">
        <v>59</v>
      </c>
      <c r="F2" s="1"/>
    </row>
    <row r="3" spans="1:10" ht="13.25" x14ac:dyDescent="0.25">
      <c r="A3" s="112" t="s">
        <v>60</v>
      </c>
      <c r="B3" s="113">
        <v>106.5</v>
      </c>
      <c r="C3" s="114">
        <f>D3/B3</f>
        <v>0.107981220657277</v>
      </c>
      <c r="D3" s="113">
        <v>11.5</v>
      </c>
      <c r="E3" s="115">
        <f>B3-D3</f>
        <v>95</v>
      </c>
      <c r="F3" s="1"/>
      <c r="J3" t="s">
        <v>61</v>
      </c>
    </row>
    <row r="4" spans="1:10" ht="13.75" thickBot="1" x14ac:dyDescent="0.3">
      <c r="A4" s="112" t="s">
        <v>62</v>
      </c>
      <c r="B4" s="113">
        <v>106.5</v>
      </c>
      <c r="C4" s="114">
        <v>0.05</v>
      </c>
      <c r="D4" s="113">
        <f>C4*B4</f>
        <v>5.3250000000000002</v>
      </c>
      <c r="E4" s="115">
        <f>B4-D4</f>
        <v>101.175</v>
      </c>
      <c r="F4" s="1"/>
      <c r="I4" t="s">
        <v>63</v>
      </c>
      <c r="J4" s="116">
        <v>0.03</v>
      </c>
    </row>
    <row r="5" spans="1:10" ht="13.75" thickBot="1" x14ac:dyDescent="0.3">
      <c r="A5" s="112" t="s">
        <v>64</v>
      </c>
      <c r="B5" s="113">
        <v>106.5</v>
      </c>
      <c r="C5" s="117">
        <v>0.03</v>
      </c>
      <c r="D5" s="113">
        <f>C5*B5</f>
        <v>3.1949999999999998</v>
      </c>
      <c r="E5" s="115">
        <f>B5-D5</f>
        <v>103.30500000000001</v>
      </c>
      <c r="F5" s="118" t="s">
        <v>65</v>
      </c>
      <c r="I5" t="s">
        <v>66</v>
      </c>
      <c r="J5" s="116">
        <v>0.05</v>
      </c>
    </row>
    <row r="6" spans="1:10" ht="13.75" thickBot="1" x14ac:dyDescent="0.3">
      <c r="A6" s="108" t="s">
        <v>67</v>
      </c>
      <c r="B6" s="119">
        <v>106.5</v>
      </c>
      <c r="C6" s="120">
        <f>SUM(C3:C5)</f>
        <v>0.18798122065727699</v>
      </c>
      <c r="D6" s="119">
        <f>SUM(D3:D5)</f>
        <v>20.02</v>
      </c>
      <c r="E6" s="121">
        <f>B6-D6</f>
        <v>86.48</v>
      </c>
      <c r="F6" s="122">
        <f>E6/50</f>
        <v>1.7296</v>
      </c>
      <c r="I6" t="s">
        <v>68</v>
      </c>
      <c r="J6" s="116">
        <v>7.0000000000000007E-2</v>
      </c>
    </row>
    <row r="7" spans="1:10" ht="13.25" x14ac:dyDescent="0.25">
      <c r="A7" s="123"/>
      <c r="B7" s="124"/>
      <c r="C7" s="125"/>
      <c r="D7" s="124"/>
      <c r="E7" s="126"/>
      <c r="F7" s="127"/>
      <c r="J7" s="116"/>
    </row>
    <row r="8" spans="1:10" ht="13.75" thickBot="1" x14ac:dyDescent="0.3">
      <c r="A8" s="123"/>
      <c r="B8" s="128"/>
      <c r="C8" s="125"/>
      <c r="D8" s="128"/>
      <c r="E8" s="126"/>
      <c r="F8" s="1"/>
    </row>
    <row r="9" spans="1:10" ht="13.75" thickBot="1" x14ac:dyDescent="0.3">
      <c r="A9" s="180" t="s">
        <v>69</v>
      </c>
      <c r="B9" s="181"/>
      <c r="C9" s="181"/>
      <c r="D9" s="181"/>
      <c r="E9" s="182"/>
      <c r="F9" s="1"/>
    </row>
    <row r="10" spans="1:10" ht="13.75" thickBot="1" x14ac:dyDescent="0.3">
      <c r="A10" s="108">
        <v>2022</v>
      </c>
      <c r="B10" s="109" t="s">
        <v>56</v>
      </c>
      <c r="C10" s="109" t="s">
        <v>57</v>
      </c>
      <c r="D10" s="110" t="s">
        <v>58</v>
      </c>
      <c r="E10" s="111" t="s">
        <v>59</v>
      </c>
      <c r="F10" s="1"/>
    </row>
    <row r="11" spans="1:10" ht="13.25" x14ac:dyDescent="0.25">
      <c r="A11" s="112" t="s">
        <v>60</v>
      </c>
      <c r="B11" s="113">
        <v>301.60000000000002</v>
      </c>
      <c r="C11" s="114">
        <f>D11/B11</f>
        <v>4.8408488063660472E-2</v>
      </c>
      <c r="D11" s="113">
        <v>14.6</v>
      </c>
      <c r="E11" s="115">
        <f>B11-D11</f>
        <v>287</v>
      </c>
      <c r="F11" s="1"/>
    </row>
    <row r="12" spans="1:10" ht="13.75" thickBot="1" x14ac:dyDescent="0.3">
      <c r="A12" s="112" t="s">
        <v>62</v>
      </c>
      <c r="B12" s="113">
        <v>301.60000000000002</v>
      </c>
      <c r="C12" s="114">
        <v>0.05</v>
      </c>
      <c r="D12" s="113">
        <f>C12*B12</f>
        <v>15.080000000000002</v>
      </c>
      <c r="E12" s="115">
        <f>B12-D12</f>
        <v>286.52000000000004</v>
      </c>
      <c r="F12" s="1"/>
    </row>
    <row r="13" spans="1:10" ht="13.75" thickBot="1" x14ac:dyDescent="0.3">
      <c r="A13" s="112" t="s">
        <v>64</v>
      </c>
      <c r="B13" s="113">
        <v>301.60000000000002</v>
      </c>
      <c r="C13" s="117">
        <v>0.03</v>
      </c>
      <c r="D13" s="113">
        <f>C13*B13</f>
        <v>9.048</v>
      </c>
      <c r="E13" s="115">
        <f>B13-D13</f>
        <v>292.55200000000002</v>
      </c>
      <c r="F13" s="118" t="s">
        <v>70</v>
      </c>
    </row>
    <row r="14" spans="1:10" ht="13.75" thickBot="1" x14ac:dyDescent="0.3">
      <c r="A14" s="108" t="s">
        <v>67</v>
      </c>
      <c r="B14" s="110">
        <v>301.60000000000002</v>
      </c>
      <c r="C14" s="120">
        <f>SUM(C11:C13)</f>
        <v>0.12840848806366048</v>
      </c>
      <c r="D14" s="119">
        <f>SUM(D11:D13)</f>
        <v>38.728000000000002</v>
      </c>
      <c r="E14" s="121">
        <f>B14-D14</f>
        <v>262.87200000000001</v>
      </c>
      <c r="F14" s="122">
        <f>E14/20</f>
        <v>13.143600000000001</v>
      </c>
    </row>
    <row r="15" spans="1:10" ht="13.75" thickBot="1" x14ac:dyDescent="0.3">
      <c r="A15" s="123"/>
      <c r="B15" s="129"/>
      <c r="C15" s="125"/>
      <c r="D15" s="124"/>
      <c r="E15" s="126"/>
      <c r="F15" s="127"/>
    </row>
    <row r="16" spans="1:10" ht="13.75" thickBot="1" x14ac:dyDescent="0.3">
      <c r="A16" s="180" t="s">
        <v>71</v>
      </c>
      <c r="B16" s="181"/>
      <c r="C16" s="181"/>
      <c r="D16" s="181"/>
      <c r="E16" s="182"/>
      <c r="F16" s="1"/>
    </row>
    <row r="17" spans="1:8" ht="13.75" thickBot="1" x14ac:dyDescent="0.3">
      <c r="A17" s="108">
        <v>2022</v>
      </c>
      <c r="B17" s="109" t="s">
        <v>56</v>
      </c>
      <c r="C17" s="109" t="s">
        <v>57</v>
      </c>
      <c r="D17" s="110" t="s">
        <v>58</v>
      </c>
      <c r="E17" s="111" t="s">
        <v>59</v>
      </c>
      <c r="F17" s="1"/>
    </row>
    <row r="18" spans="1:8" ht="13.25" x14ac:dyDescent="0.25">
      <c r="A18" s="112" t="s">
        <v>60</v>
      </c>
      <c r="B18" s="113">
        <v>904.8</v>
      </c>
      <c r="C18" s="130">
        <v>0</v>
      </c>
      <c r="D18" s="113">
        <v>0</v>
      </c>
      <c r="E18" s="131">
        <v>904.8</v>
      </c>
      <c r="F18" s="1"/>
    </row>
    <row r="19" spans="1:8" ht="13.75" thickBot="1" x14ac:dyDescent="0.3">
      <c r="A19" s="112" t="s">
        <v>62</v>
      </c>
      <c r="B19" s="113">
        <v>904.8</v>
      </c>
      <c r="C19" s="114">
        <v>0.05</v>
      </c>
      <c r="D19" s="113">
        <f>C19*B19</f>
        <v>45.24</v>
      </c>
      <c r="E19" s="115">
        <f>B19-D19</f>
        <v>859.56</v>
      </c>
      <c r="F19" s="1"/>
    </row>
    <row r="20" spans="1:8" ht="13.75" thickBot="1" x14ac:dyDescent="0.3">
      <c r="A20" s="112" t="s">
        <v>64</v>
      </c>
      <c r="B20" s="113">
        <v>904.8</v>
      </c>
      <c r="C20" s="117">
        <v>0.03</v>
      </c>
      <c r="D20" s="113">
        <f>C20*B20</f>
        <v>27.143999999999998</v>
      </c>
      <c r="E20" s="115">
        <f>B20-D20</f>
        <v>877.65599999999995</v>
      </c>
      <c r="F20" s="118" t="s">
        <v>70</v>
      </c>
    </row>
    <row r="21" spans="1:8" ht="13.75" thickBot="1" x14ac:dyDescent="0.3">
      <c r="A21" s="108" t="s">
        <v>67</v>
      </c>
      <c r="B21" s="110">
        <v>904.8</v>
      </c>
      <c r="C21" s="120">
        <f>SUM(C18:C20)</f>
        <v>0.08</v>
      </c>
      <c r="D21" s="119">
        <f>SUM(D18:D20)</f>
        <v>72.384</v>
      </c>
      <c r="E21" s="121">
        <f>B21-D21</f>
        <v>832.41599999999994</v>
      </c>
      <c r="F21" s="122">
        <f>E21/320</f>
        <v>2.6012999999999997</v>
      </c>
    </row>
    <row r="22" spans="1:8" ht="13.75" thickBot="1" x14ac:dyDescent="0.3">
      <c r="A22" s="132"/>
      <c r="B22" s="132"/>
      <c r="C22" s="132"/>
      <c r="D22" s="133"/>
      <c r="E22" s="132"/>
      <c r="F22" s="1"/>
    </row>
    <row r="23" spans="1:8" ht="13.75" thickBot="1" x14ac:dyDescent="0.3">
      <c r="A23" s="134"/>
      <c r="B23" s="183" t="s">
        <v>72</v>
      </c>
      <c r="C23" s="184"/>
      <c r="D23" s="184"/>
      <c r="E23" s="184"/>
      <c r="F23" s="184"/>
      <c r="G23" s="184"/>
      <c r="H23" s="185"/>
    </row>
    <row r="24" spans="1:8" ht="13.25" x14ac:dyDescent="0.25">
      <c r="A24" s="132"/>
      <c r="B24" s="132"/>
      <c r="C24" s="132"/>
      <c r="D24" s="133"/>
      <c r="E24" s="132"/>
      <c r="F24" s="1"/>
    </row>
    <row r="25" spans="1:8" x14ac:dyDescent="0.25">
      <c r="A25" s="132"/>
      <c r="B25" s="132"/>
      <c r="C25" s="132"/>
      <c r="D25" s="133"/>
      <c r="E25" s="132"/>
      <c r="F25" s="1"/>
    </row>
  </sheetData>
  <mergeCells count="4">
    <mergeCell ref="A1:E1"/>
    <mergeCell ref="A9:E9"/>
    <mergeCell ref="A16:E16"/>
    <mergeCell ref="B23:H23"/>
  </mergeCells>
  <dataValidations count="1">
    <dataValidation type="list" allowBlank="1" showInputMessage="1" showErrorMessage="1" sqref="C5 C20 C13" xr:uid="{50F13390-160C-4739-BC08-113E23677165}">
      <formula1>$J$4:$J$6</formula1>
    </dataValidation>
  </dataValidations>
  <pageMargins left="0.7" right="0.7" top="0.75" bottom="0.75" header="0.3" footer="0.3"/>
  <pageSetup orientation="portrait" r:id="rId1"/>
  <headerFooter>
    <oddFooter>&amp;C&amp;1#&amp;"Arial"&amp;10&amp;K000000Internal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 Calculator </vt:lpstr>
      <vt:lpstr>Savings Summary ($ per UOM)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van der heide</dc:creator>
  <cp:lastModifiedBy>patrick.peterson@basf.com</cp:lastModifiedBy>
  <dcterms:created xsi:type="dcterms:W3CDTF">2020-09-15T17:00:06Z</dcterms:created>
  <dcterms:modified xsi:type="dcterms:W3CDTF">2022-09-22T20:20:29Z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c00982-80e1-41e6-a03a-12f4ca954faf_Enabled">
    <vt:lpwstr>True</vt:lpwstr>
  </property>
  <property fmtid="{D5CDD505-2E9C-101B-9397-08002B2CF9AE}" pid="3" name="MSIP_Label_c8c00982-80e1-41e6-a03a-12f4ca954faf_SiteId">
    <vt:lpwstr>ecaa386b-c8df-4ce0-ad01-740cbdb5ba55</vt:lpwstr>
  </property>
  <property fmtid="{D5CDD505-2E9C-101B-9397-08002B2CF9AE}" pid="4" name="MSIP_Label_c8c00982-80e1-41e6-a03a-12f4ca954faf_Owner">
    <vt:lpwstr>vandeL82@basfad.basf.net</vt:lpwstr>
  </property>
  <property fmtid="{D5CDD505-2E9C-101B-9397-08002B2CF9AE}" pid="5" name="MSIP_Label_c8c00982-80e1-41e6-a03a-12f4ca954faf_SetDate">
    <vt:lpwstr>2021-08-09T17:39:21.8249961Z</vt:lpwstr>
  </property>
  <property fmtid="{D5CDD505-2E9C-101B-9397-08002B2CF9AE}" pid="6" name="MSIP_Label_c8c00982-80e1-41e6-a03a-12f4ca954faf_Name">
    <vt:lpwstr>Internal</vt:lpwstr>
  </property>
  <property fmtid="{D5CDD505-2E9C-101B-9397-08002B2CF9AE}" pid="7" name="MSIP_Label_c8c00982-80e1-41e6-a03a-12f4ca954faf_Application">
    <vt:lpwstr>Microsoft Azure Information Protection</vt:lpwstr>
  </property>
  <property fmtid="{D5CDD505-2E9C-101B-9397-08002B2CF9AE}" pid="8" name="MSIP_Label_c8c00982-80e1-41e6-a03a-12f4ca954faf_ActionId">
    <vt:lpwstr>71116c48-06c7-455c-a4f8-541bb21ee698</vt:lpwstr>
  </property>
  <property fmtid="{D5CDD505-2E9C-101B-9397-08002B2CF9AE}" pid="9" name="MSIP_Label_c8c00982-80e1-41e6-a03a-12f4ca954faf_Extended_MSFT_Method">
    <vt:lpwstr>Automatic</vt:lpwstr>
  </property>
  <property fmtid="{D5CDD505-2E9C-101B-9397-08002B2CF9AE}" pid="10" name="MSIP_Label_06530cf4-8573-4c29-a912-bbcdac835909_Enabled">
    <vt:lpwstr>true</vt:lpwstr>
  </property>
  <property fmtid="{D5CDD505-2E9C-101B-9397-08002B2CF9AE}" pid="11" name="MSIP_Label_06530cf4-8573-4c29-a912-bbcdac835909_SetDate">
    <vt:lpwstr>2022-09-22T20:20:26Z</vt:lpwstr>
  </property>
  <property fmtid="{D5CDD505-2E9C-101B-9397-08002B2CF9AE}" pid="12" name="MSIP_Label_06530cf4-8573-4c29-a912-bbcdac835909_Method">
    <vt:lpwstr>Standard</vt:lpwstr>
  </property>
  <property fmtid="{D5CDD505-2E9C-101B-9397-08002B2CF9AE}" pid="13" name="MSIP_Label_06530cf4-8573-4c29-a912-bbcdac835909_Name">
    <vt:lpwstr>06530cf4-8573-4c29-a912-bbcdac835909</vt:lpwstr>
  </property>
  <property fmtid="{D5CDD505-2E9C-101B-9397-08002B2CF9AE}" pid="14" name="MSIP_Label_06530cf4-8573-4c29-a912-bbcdac835909_SiteId">
    <vt:lpwstr>ecaa386b-c8df-4ce0-ad01-740cbdb5ba55</vt:lpwstr>
  </property>
  <property fmtid="{D5CDD505-2E9C-101B-9397-08002B2CF9AE}" pid="15" name="MSIP_Label_06530cf4-8573-4c29-a912-bbcdac835909_ActionId">
    <vt:lpwstr>05622d49-ec2d-4237-bdbd-6cdc60297add</vt:lpwstr>
  </property>
  <property fmtid="{D5CDD505-2E9C-101B-9397-08002B2CF9AE}" pid="16" name="MSIP_Label_06530cf4-8573-4c29-a912-bbcdac835909_ContentBits">
    <vt:lpwstr>2</vt:lpwstr>
  </property>
</Properties>
</file>